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0730" windowHeight="9645"/>
  </bookViews>
  <sheets>
    <sheet name="1030_60c02060dbc4d" sheetId="1" r:id="rId1"/>
  </sheets>
  <definedNames>
    <definedName name="_xlnm._FilterDatabase" localSheetId="0" hidden="1">'1030_60c02060dbc4d'!$A$3:$K$3</definedName>
    <definedName name="_xlnm.Print_Titles" localSheetId="0">'1030_60c02060dbc4d'!$2:$3</definedName>
  </definedNames>
  <calcPr calcId="124519"/>
</workbook>
</file>

<file path=xl/calcChain.xml><?xml version="1.0" encoding="utf-8"?>
<calcChain xmlns="http://schemas.openxmlformats.org/spreadsheetml/2006/main">
  <c r="E9" i="1"/>
  <c r="G6"/>
  <c r="H6"/>
  <c r="G4"/>
  <c r="E11"/>
  <c r="G11"/>
  <c r="H11"/>
  <c r="E10"/>
  <c r="G10"/>
  <c r="H10"/>
  <c r="G9"/>
  <c r="H9"/>
  <c r="G5"/>
  <c r="H5"/>
  <c r="H4"/>
  <c r="G8"/>
  <c r="H8"/>
  <c r="G7"/>
  <c r="H7"/>
  <c r="G12"/>
  <c r="H12"/>
  <c r="H13"/>
  <c r="G13"/>
  <c r="M13"/>
  <c r="M12"/>
  <c r="M11"/>
  <c r="M10"/>
  <c r="M9"/>
  <c r="M8"/>
  <c r="M7"/>
  <c r="M6"/>
  <c r="M5"/>
  <c r="M4"/>
</calcChain>
</file>

<file path=xl/sharedStrings.xml><?xml version="1.0" encoding="utf-8"?>
<sst xmlns="http://schemas.openxmlformats.org/spreadsheetml/2006/main" count="77" uniqueCount="52">
  <si>
    <t>报考岗位</t>
  </si>
  <si>
    <t>姓名</t>
  </si>
  <si>
    <t>准考证号</t>
  </si>
  <si>
    <t>附件：</t>
    <phoneticPr fontId="2" type="noConversion"/>
  </si>
  <si>
    <t>总成绩</t>
  </si>
  <si>
    <t>本科</t>
    <phoneticPr fontId="2" type="noConversion"/>
  </si>
  <si>
    <t>如皋市融媒体中心</t>
    <phoneticPr fontId="2" type="noConversion"/>
  </si>
  <si>
    <t>专业技能测试成绩</t>
  </si>
  <si>
    <t>笔试成绩</t>
  </si>
  <si>
    <t>面试成绩</t>
  </si>
  <si>
    <t>排名</t>
  </si>
  <si>
    <t>备注</t>
    <phoneticPr fontId="2" type="noConversion"/>
  </si>
  <si>
    <t>序号</t>
    <phoneticPr fontId="2" type="noConversion"/>
  </si>
  <si>
    <t>招聘单位</t>
    <phoneticPr fontId="2" type="noConversion"/>
  </si>
  <si>
    <t>工作单位</t>
    <phoneticPr fontId="22" type="noConversion"/>
  </si>
  <si>
    <t>学历</t>
    <phoneticPr fontId="2" type="noConversion"/>
  </si>
  <si>
    <t>专业</t>
    <phoneticPr fontId="2" type="noConversion"/>
  </si>
  <si>
    <t>毕业院校</t>
    <phoneticPr fontId="2" type="noConversion"/>
  </si>
  <si>
    <t>2023年如皋市融媒体中心下属事业单位公开招聘工作人员拟聘用人员名单</t>
    <phoneticPr fontId="2" type="noConversion"/>
  </si>
  <si>
    <t>01_二级播音员</t>
  </si>
  <si>
    <t>刘浩然</t>
  </si>
  <si>
    <t>02_助理记者</t>
  </si>
  <si>
    <t>朱钰</t>
  </si>
  <si>
    <t>徐成</t>
  </si>
  <si>
    <t>31202020123</t>
  </si>
  <si>
    <t>31202020116</t>
  </si>
  <si>
    <t>31202010102</t>
  </si>
  <si>
    <t>03_助理记者</t>
  </si>
  <si>
    <t>许周欣</t>
  </si>
  <si>
    <t>裴艳华</t>
  </si>
  <si>
    <t>31202030203</t>
  </si>
  <si>
    <t>31202030215</t>
  </si>
  <si>
    <t>04_助理编辑</t>
  </si>
  <si>
    <t>李园园</t>
  </si>
  <si>
    <t>31202040514</t>
  </si>
  <si>
    <t>章军</t>
  </si>
  <si>
    <t>31202050618</t>
  </si>
  <si>
    <t>06_会计师</t>
  </si>
  <si>
    <t>尹飞</t>
  </si>
  <si>
    <t>31202060601</t>
  </si>
  <si>
    <t>07_四级演员</t>
  </si>
  <si>
    <t>许金显</t>
  </si>
  <si>
    <t>黄晓勇</t>
  </si>
  <si>
    <t>如皋市广播电视台</t>
    <phoneticPr fontId="29" type="noConversion"/>
  </si>
  <si>
    <t>如皋市木偶艺术团</t>
  </si>
  <si>
    <t>05_助理工程师</t>
    <phoneticPr fontId="27" type="noConversion"/>
  </si>
  <si>
    <t>如皋市广播电视台</t>
    <phoneticPr fontId="29" type="noConversion"/>
  </si>
  <si>
    <t>如皋市广播电视台</t>
    <phoneticPr fontId="29" type="noConversion"/>
  </si>
  <si>
    <t>如皋市广播电视台</t>
    <phoneticPr fontId="29" type="noConversion"/>
  </si>
  <si>
    <t>如皋市广播电视台</t>
    <phoneticPr fontId="29" type="noConversion"/>
  </si>
  <si>
    <t>/</t>
    <phoneticPr fontId="2" type="noConversion"/>
  </si>
  <si>
    <t>/</t>
    <phoneticPr fontId="2" type="noConversion"/>
  </si>
</sst>
</file>

<file path=xl/styles.xml><?xml version="1.0" encoding="utf-8"?>
<styleSheet xmlns="http://schemas.openxmlformats.org/spreadsheetml/2006/main">
  <numFmts count="2">
    <numFmt numFmtId="176" formatCode="0.00_ "/>
    <numFmt numFmtId="177" formatCode="0.00_);[Red]\(0.00\)"/>
  </numFmts>
  <fonts count="33">
    <font>
      <sz val="11"/>
      <color theme="1"/>
      <name val="宋体"/>
      <charset val="134"/>
      <scheme val="minor"/>
    </font>
    <font>
      <sz val="11"/>
      <color indexed="8"/>
      <name val="宋体"/>
      <family val="3"/>
      <charset val="134"/>
    </font>
    <font>
      <sz val="9"/>
      <name val="宋体"/>
      <family val="3"/>
      <charset val="134"/>
    </font>
    <font>
      <sz val="12"/>
      <color indexed="8"/>
      <name val="宋体"/>
      <family val="3"/>
      <charset val="134"/>
    </font>
    <font>
      <sz val="14"/>
      <color indexed="8"/>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9"/>
      <name val="宋体"/>
      <family val="3"/>
      <charset val="134"/>
      <scheme val="minor"/>
    </font>
    <font>
      <sz val="10"/>
      <color indexed="8"/>
      <name val="宋体"/>
      <family val="3"/>
      <charset val="134"/>
    </font>
    <font>
      <b/>
      <sz val="8"/>
      <color indexed="8"/>
      <name val="宋体"/>
      <family val="3"/>
      <charset val="134"/>
    </font>
    <font>
      <b/>
      <sz val="8"/>
      <color theme="1"/>
      <name val="宋体"/>
      <family val="3"/>
      <charset val="134"/>
    </font>
    <font>
      <b/>
      <sz val="8"/>
      <name val="宋体"/>
      <family val="3"/>
      <charset val="134"/>
    </font>
    <font>
      <sz val="9"/>
      <name val="宋体"/>
      <charset val="134"/>
      <scheme val="minor"/>
    </font>
    <font>
      <sz val="9"/>
      <color rgb="FF000000"/>
      <name val="宋体"/>
      <family val="3"/>
      <charset val="134"/>
    </font>
    <font>
      <sz val="9"/>
      <name val="宋体"/>
      <family val="2"/>
      <charset val="134"/>
      <scheme val="minor"/>
    </font>
    <font>
      <sz val="9"/>
      <color indexed="8"/>
      <name val="宋体"/>
      <family val="3"/>
      <charset val="134"/>
    </font>
    <font>
      <sz val="9"/>
      <color theme="1"/>
      <name val="宋体"/>
      <family val="3"/>
      <charset val="134"/>
      <scheme val="minor"/>
    </font>
    <font>
      <sz val="9"/>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20" borderId="0" applyNumberFormat="0" applyBorder="0" applyAlignment="0" applyProtection="0">
      <alignment vertical="center"/>
    </xf>
    <xf numFmtId="0" fontId="12" fillId="21" borderId="0" applyNumberFormat="0" applyBorder="0" applyAlignment="0" applyProtection="0">
      <alignment vertical="center"/>
    </xf>
    <xf numFmtId="0" fontId="13" fillId="0" borderId="5" applyNumberFormat="0" applyFill="0" applyAlignment="0" applyProtection="0">
      <alignment vertical="center"/>
    </xf>
    <xf numFmtId="0" fontId="14" fillId="22" borderId="6" applyNumberFormat="0" applyAlignment="0" applyProtection="0">
      <alignment vertical="center"/>
    </xf>
    <xf numFmtId="0" fontId="15" fillId="23" borderId="7"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9" fillId="30" borderId="0" applyNumberFormat="0" applyBorder="0" applyAlignment="0" applyProtection="0">
      <alignment vertical="center"/>
    </xf>
    <xf numFmtId="0" fontId="20" fillId="22" borderId="9" applyNumberFormat="0" applyAlignment="0" applyProtection="0">
      <alignment vertical="center"/>
    </xf>
    <xf numFmtId="0" fontId="21" fillId="31" borderId="6" applyNumberFormat="0" applyAlignment="0" applyProtection="0">
      <alignment vertical="center"/>
    </xf>
    <xf numFmtId="0" fontId="1" fillId="32" borderId="10" applyNumberFormat="0" applyFont="0" applyAlignment="0" applyProtection="0">
      <alignment vertical="center"/>
    </xf>
  </cellStyleXfs>
  <cellXfs count="24">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23" fillId="0" borderId="0" xfId="0" applyFont="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3" fillId="0" borderId="1" xfId="0" applyFont="1" applyBorder="1" applyAlignment="1">
      <alignment horizontal="center" vertical="center"/>
    </xf>
    <xf numFmtId="0" fontId="26" fillId="0" borderId="1"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vertical="center"/>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177" fontId="31" fillId="0" borderId="1" xfId="0" applyNumberFormat="1" applyFont="1" applyBorder="1" applyAlignment="1">
      <alignment horizontal="center" vertical="center"/>
    </xf>
    <xf numFmtId="176" fontId="31" fillId="0" borderId="1" xfId="0" applyNumberFormat="1" applyFont="1" applyBorder="1" applyAlignment="1">
      <alignment horizontal="center" vertical="center" wrapText="1"/>
    </xf>
    <xf numFmtId="49" fontId="31" fillId="33" borderId="1" xfId="0" applyNumberFormat="1" applyFont="1" applyFill="1" applyBorder="1" applyAlignment="1">
      <alignment horizontal="center" vertical="center" wrapText="1"/>
    </xf>
    <xf numFmtId="0" fontId="28" fillId="33" borderId="1" xfId="0"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0" borderId="0" xfId="0" applyFont="1" applyAlignment="1">
      <alignment horizontal="center" vertical="center" wrapText="1"/>
    </xf>
    <xf numFmtId="0" fontId="32" fillId="0" borderId="1" xfId="0" applyFont="1" applyFill="1" applyBorder="1" applyAlignment="1">
      <alignment horizontal="center" vertical="center"/>
    </xf>
  </cellXfs>
  <cellStyles count="42">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3"/>
  <sheetViews>
    <sheetView tabSelected="1" workbookViewId="0">
      <selection activeCell="T8" sqref="T8"/>
    </sheetView>
  </sheetViews>
  <sheetFormatPr defaultColWidth="8.875" defaultRowHeight="15" customHeight="1"/>
  <cols>
    <col min="1" max="1" width="4.5" style="1" customWidth="1"/>
    <col min="2" max="2" width="13.25" style="1" customWidth="1"/>
    <col min="3" max="3" width="11.5" style="1" customWidth="1"/>
    <col min="4" max="4" width="7.375" style="1" customWidth="1"/>
    <col min="5" max="5" width="16.375" style="1" customWidth="1"/>
    <col min="6" max="6" width="5.875" style="1" customWidth="1"/>
    <col min="7" max="7" width="10.75" style="1" customWidth="1"/>
    <col min="8" max="8" width="10.5" style="1" customWidth="1"/>
    <col min="9" max="9" width="10.75" style="1" customWidth="1"/>
    <col min="10" max="10" width="13.5" style="1" customWidth="1"/>
    <col min="11" max="11" width="8.75" style="2" customWidth="1"/>
    <col min="12" max="12" width="7.625" style="2" bestFit="1" customWidth="1"/>
    <col min="13" max="13" width="8.25" style="1" customWidth="1"/>
    <col min="14" max="14" width="5.25" style="1" customWidth="1"/>
    <col min="15" max="15" width="6.25" style="1" customWidth="1"/>
    <col min="16" max="16384" width="8.875" style="1"/>
  </cols>
  <sheetData>
    <row r="1" spans="1:15" ht="27.75" customHeight="1">
      <c r="A1" s="3" t="s">
        <v>3</v>
      </c>
      <c r="B1" s="3"/>
    </row>
    <row r="2" spans="1:15" ht="34.15" customHeight="1">
      <c r="A2" s="8" t="s">
        <v>18</v>
      </c>
      <c r="B2" s="8"/>
      <c r="C2" s="8"/>
      <c r="D2" s="8"/>
      <c r="E2" s="8"/>
      <c r="F2" s="8"/>
      <c r="G2" s="8"/>
      <c r="H2" s="8"/>
      <c r="I2" s="8"/>
      <c r="J2" s="8"/>
      <c r="K2" s="8"/>
      <c r="L2" s="8"/>
      <c r="M2" s="8"/>
      <c r="N2" s="9"/>
    </row>
    <row r="3" spans="1:15" ht="43.5" customHeight="1">
      <c r="A3" s="4" t="s">
        <v>12</v>
      </c>
      <c r="B3" s="4" t="s">
        <v>13</v>
      </c>
      <c r="C3" s="4" t="s">
        <v>0</v>
      </c>
      <c r="D3" s="4" t="s">
        <v>1</v>
      </c>
      <c r="E3" s="5" t="s">
        <v>14</v>
      </c>
      <c r="F3" s="5" t="s">
        <v>15</v>
      </c>
      <c r="G3" s="5" t="s">
        <v>16</v>
      </c>
      <c r="H3" s="5" t="s">
        <v>17</v>
      </c>
      <c r="I3" s="4" t="s">
        <v>2</v>
      </c>
      <c r="J3" s="7" t="s">
        <v>7</v>
      </c>
      <c r="K3" s="7" t="s">
        <v>8</v>
      </c>
      <c r="L3" s="7" t="s">
        <v>9</v>
      </c>
      <c r="M3" s="7" t="s">
        <v>4</v>
      </c>
      <c r="N3" s="7" t="s">
        <v>10</v>
      </c>
      <c r="O3" s="4" t="s">
        <v>11</v>
      </c>
    </row>
    <row r="4" spans="1:15" ht="42.75" customHeight="1">
      <c r="A4" s="14">
        <v>1</v>
      </c>
      <c r="B4" s="13" t="s">
        <v>43</v>
      </c>
      <c r="C4" s="15" t="s">
        <v>19</v>
      </c>
      <c r="D4" s="15" t="s">
        <v>20</v>
      </c>
      <c r="E4" s="19" t="s">
        <v>6</v>
      </c>
      <c r="F4" s="19" t="s">
        <v>5</v>
      </c>
      <c r="G4" s="21" t="str">
        <f>"播音与主持艺术"</f>
        <v>播音与主持艺术</v>
      </c>
      <c r="H4" s="21" t="str">
        <f>"宜春学院"</f>
        <v>宜春学院</v>
      </c>
      <c r="I4" s="16" t="s">
        <v>26</v>
      </c>
      <c r="J4" s="16">
        <v>83.96</v>
      </c>
      <c r="K4" s="16">
        <v>79</v>
      </c>
      <c r="L4" s="16" t="s">
        <v>50</v>
      </c>
      <c r="M4" s="17">
        <f>J4*0.7+K4*0.3</f>
        <v>82.471999999999994</v>
      </c>
      <c r="N4" s="16">
        <v>1</v>
      </c>
      <c r="O4" s="6"/>
    </row>
    <row r="5" spans="1:15" ht="42.75" customHeight="1">
      <c r="A5" s="14">
        <v>2</v>
      </c>
      <c r="B5" s="13" t="s">
        <v>46</v>
      </c>
      <c r="C5" s="15" t="s">
        <v>21</v>
      </c>
      <c r="D5" s="16" t="s">
        <v>22</v>
      </c>
      <c r="E5" s="19" t="s">
        <v>6</v>
      </c>
      <c r="F5" s="19" t="s">
        <v>5</v>
      </c>
      <c r="G5" s="21" t="str">
        <f>"广播电视学"</f>
        <v>广播电视学</v>
      </c>
      <c r="H5" s="21" t="str">
        <f>"苏州科技大学"</f>
        <v>苏州科技大学</v>
      </c>
      <c r="I5" s="15" t="s">
        <v>24</v>
      </c>
      <c r="J5" s="15">
        <v>81.599999999999994</v>
      </c>
      <c r="K5" s="16">
        <v>82.5</v>
      </c>
      <c r="L5" s="16">
        <v>75.5</v>
      </c>
      <c r="M5" s="16">
        <f t="shared" ref="M5:M8" si="0">J5*0.3+K5*0.4+L5*0.3</f>
        <v>80.13</v>
      </c>
      <c r="N5" s="16">
        <v>1</v>
      </c>
      <c r="O5" s="10"/>
    </row>
    <row r="6" spans="1:15" ht="42.75" customHeight="1">
      <c r="A6" s="14">
        <v>3</v>
      </c>
      <c r="B6" s="13" t="s">
        <v>46</v>
      </c>
      <c r="C6" s="15" t="s">
        <v>21</v>
      </c>
      <c r="D6" s="16" t="s">
        <v>23</v>
      </c>
      <c r="E6" s="19" t="s">
        <v>6</v>
      </c>
      <c r="F6" s="19" t="s">
        <v>5</v>
      </c>
      <c r="G6" s="21" t="str">
        <f>"文化事业管理"</f>
        <v>文化事业管理</v>
      </c>
      <c r="H6" s="21" t="str">
        <f>"上海应用技术大学"</f>
        <v>上海应用技术大学</v>
      </c>
      <c r="I6" s="15" t="s">
        <v>25</v>
      </c>
      <c r="J6" s="15">
        <v>76.599999999999994</v>
      </c>
      <c r="K6" s="16">
        <v>79.5</v>
      </c>
      <c r="L6" s="16">
        <v>78.3</v>
      </c>
      <c r="M6" s="16">
        <f t="shared" si="0"/>
        <v>78.27</v>
      </c>
      <c r="N6" s="16">
        <v>2</v>
      </c>
      <c r="O6" s="11"/>
    </row>
    <row r="7" spans="1:15" ht="42.75" customHeight="1">
      <c r="A7" s="14">
        <v>4</v>
      </c>
      <c r="B7" s="13" t="s">
        <v>46</v>
      </c>
      <c r="C7" s="15" t="s">
        <v>27</v>
      </c>
      <c r="D7" s="16" t="s">
        <v>28</v>
      </c>
      <c r="E7" s="19" t="s">
        <v>6</v>
      </c>
      <c r="F7" s="19" t="s">
        <v>5</v>
      </c>
      <c r="G7" s="21" t="str">
        <f>"汉语国际教育"</f>
        <v>汉语国际教育</v>
      </c>
      <c r="H7" s="21" t="str">
        <f>"苏州大学文正学院"</f>
        <v>苏州大学文正学院</v>
      </c>
      <c r="I7" s="15" t="s">
        <v>30</v>
      </c>
      <c r="J7" s="15">
        <v>73.599999999999994</v>
      </c>
      <c r="K7" s="16">
        <v>81.25</v>
      </c>
      <c r="L7" s="16">
        <v>74.3</v>
      </c>
      <c r="M7" s="16">
        <f t="shared" si="0"/>
        <v>76.87</v>
      </c>
      <c r="N7" s="16">
        <v>1</v>
      </c>
      <c r="O7" s="10"/>
    </row>
    <row r="8" spans="1:15" ht="42.75" customHeight="1">
      <c r="A8" s="14">
        <v>5</v>
      </c>
      <c r="B8" s="13" t="s">
        <v>47</v>
      </c>
      <c r="C8" s="15" t="s">
        <v>27</v>
      </c>
      <c r="D8" s="16" t="s">
        <v>29</v>
      </c>
      <c r="E8" s="19" t="s">
        <v>6</v>
      </c>
      <c r="F8" s="19" t="s">
        <v>5</v>
      </c>
      <c r="G8" s="21" t="str">
        <f>"影视摄影与制作"</f>
        <v>影视摄影与制作</v>
      </c>
      <c r="H8" s="21" t="str">
        <f>"山东工艺美术学院"</f>
        <v>山东工艺美术学院</v>
      </c>
      <c r="I8" s="15" t="s">
        <v>31</v>
      </c>
      <c r="J8" s="15">
        <v>73.2</v>
      </c>
      <c r="K8" s="16">
        <v>79.5</v>
      </c>
      <c r="L8" s="16">
        <v>76.3</v>
      </c>
      <c r="M8" s="16">
        <f t="shared" si="0"/>
        <v>76.650000000000006</v>
      </c>
      <c r="N8" s="16">
        <v>2</v>
      </c>
      <c r="O8" s="11"/>
    </row>
    <row r="9" spans="1:15" ht="42.75" customHeight="1">
      <c r="A9" s="14">
        <v>6</v>
      </c>
      <c r="B9" s="13" t="s">
        <v>48</v>
      </c>
      <c r="C9" s="15" t="s">
        <v>32</v>
      </c>
      <c r="D9" s="16" t="s">
        <v>33</v>
      </c>
      <c r="E9" s="22" t="str">
        <f>"共青团常州市钟楼区委员会"</f>
        <v>共青团常州市钟楼区委员会</v>
      </c>
      <c r="F9" s="19" t="s">
        <v>5</v>
      </c>
      <c r="G9" s="21" t="str">
        <f>"秘书学"</f>
        <v>秘书学</v>
      </c>
      <c r="H9" s="21" t="str">
        <f>"江苏理工学院"</f>
        <v>江苏理工学院</v>
      </c>
      <c r="I9" s="15" t="s">
        <v>34</v>
      </c>
      <c r="J9" s="23" t="s">
        <v>51</v>
      </c>
      <c r="K9" s="16">
        <v>84</v>
      </c>
      <c r="L9" s="16">
        <v>77.900000000000006</v>
      </c>
      <c r="M9" s="17">
        <f>K9*0.7+L9*0.3</f>
        <v>82.17</v>
      </c>
      <c r="N9" s="16">
        <v>1</v>
      </c>
      <c r="O9" s="12"/>
    </row>
    <row r="10" spans="1:15" ht="42.75" customHeight="1">
      <c r="A10" s="14">
        <v>7</v>
      </c>
      <c r="B10" s="13" t="s">
        <v>49</v>
      </c>
      <c r="C10" s="15" t="s">
        <v>45</v>
      </c>
      <c r="D10" s="16" t="s">
        <v>35</v>
      </c>
      <c r="E10" s="21" t="str">
        <f>"江苏睿广信息技术有限公司"</f>
        <v>江苏睿广信息技术有限公司</v>
      </c>
      <c r="F10" s="19" t="s">
        <v>5</v>
      </c>
      <c r="G10" s="21" t="str">
        <f>"网络工程"</f>
        <v>网络工程</v>
      </c>
      <c r="H10" s="21" t="str">
        <f>"南京大学"</f>
        <v>南京大学</v>
      </c>
      <c r="I10" s="15" t="s">
        <v>36</v>
      </c>
      <c r="J10" s="15">
        <v>98</v>
      </c>
      <c r="K10" s="16">
        <v>81.2</v>
      </c>
      <c r="L10" s="16">
        <v>73.2</v>
      </c>
      <c r="M10" s="16">
        <f>J10*0.4+K10*0.4+L10*0.2</f>
        <v>86.320000000000007</v>
      </c>
      <c r="N10" s="16">
        <v>1</v>
      </c>
      <c r="O10" s="12"/>
    </row>
    <row r="11" spans="1:15" ht="42.75" customHeight="1">
      <c r="A11" s="14">
        <v>8</v>
      </c>
      <c r="B11" s="13" t="s">
        <v>49</v>
      </c>
      <c r="C11" s="15" t="s">
        <v>37</v>
      </c>
      <c r="D11" s="16" t="s">
        <v>38</v>
      </c>
      <c r="E11" s="21" t="str">
        <f>"如皋市花木盆景产业联合会"</f>
        <v>如皋市花木盆景产业联合会</v>
      </c>
      <c r="F11" s="19" t="s">
        <v>5</v>
      </c>
      <c r="G11" s="21" t="str">
        <f>"会计学"</f>
        <v>会计学</v>
      </c>
      <c r="H11" s="21" t="str">
        <f>"北京航空航天大学"</f>
        <v>北京航空航天大学</v>
      </c>
      <c r="I11" s="15" t="s">
        <v>39</v>
      </c>
      <c r="J11" s="23" t="s">
        <v>50</v>
      </c>
      <c r="K11" s="16">
        <v>79.8</v>
      </c>
      <c r="L11" s="16">
        <v>70</v>
      </c>
      <c r="M11" s="16">
        <f>K11*0.7+L11*0.3</f>
        <v>76.859999999999985</v>
      </c>
      <c r="N11" s="16">
        <v>1</v>
      </c>
      <c r="O11" s="12"/>
    </row>
    <row r="12" spans="1:15" ht="42.75" customHeight="1">
      <c r="A12" s="14">
        <v>9</v>
      </c>
      <c r="B12" s="13" t="s">
        <v>44</v>
      </c>
      <c r="C12" s="15" t="s">
        <v>40</v>
      </c>
      <c r="D12" s="15" t="s">
        <v>41</v>
      </c>
      <c r="E12" s="20" t="s">
        <v>44</v>
      </c>
      <c r="F12" s="19" t="s">
        <v>5</v>
      </c>
      <c r="G12" s="21" t="str">
        <f>"木偶表演"</f>
        <v>木偶表演</v>
      </c>
      <c r="H12" s="21" t="str">
        <f>"扬州市文化艺术学校"</f>
        <v>扬州市文化艺术学校</v>
      </c>
      <c r="I12" s="15">
        <v>31202070001</v>
      </c>
      <c r="J12" s="15">
        <v>86.43</v>
      </c>
      <c r="K12" s="15" t="s">
        <v>51</v>
      </c>
      <c r="L12" s="15">
        <v>71.900000000000006</v>
      </c>
      <c r="M12" s="18">
        <f>J12*0.8+L12*0.2</f>
        <v>83.524000000000001</v>
      </c>
      <c r="N12" s="15">
        <v>1</v>
      </c>
      <c r="O12" s="10"/>
    </row>
    <row r="13" spans="1:15" ht="42.75" customHeight="1">
      <c r="A13" s="14">
        <v>10</v>
      </c>
      <c r="B13" s="13" t="s">
        <v>44</v>
      </c>
      <c r="C13" s="15" t="s">
        <v>40</v>
      </c>
      <c r="D13" s="15" t="s">
        <v>42</v>
      </c>
      <c r="E13" s="20" t="s">
        <v>44</v>
      </c>
      <c r="F13" s="19" t="s">
        <v>5</v>
      </c>
      <c r="G13" s="21" t="str">
        <f>"音乐学"</f>
        <v>音乐学</v>
      </c>
      <c r="H13" s="21" t="str">
        <f>"苏州大学"</f>
        <v>苏州大学</v>
      </c>
      <c r="I13" s="15">
        <v>31202070002</v>
      </c>
      <c r="J13" s="15">
        <v>84.94</v>
      </c>
      <c r="K13" s="15" t="s">
        <v>51</v>
      </c>
      <c r="L13" s="15">
        <v>74.099999999999994</v>
      </c>
      <c r="M13" s="18">
        <f t="shared" ref="M13" si="1">J13*0.8+L13*0.2</f>
        <v>82.771999999999991</v>
      </c>
      <c r="N13" s="15">
        <v>2</v>
      </c>
      <c r="O13" s="11"/>
    </row>
  </sheetData>
  <mergeCells count="4">
    <mergeCell ref="A2:N2"/>
    <mergeCell ref="O5:O6"/>
    <mergeCell ref="O7:O8"/>
    <mergeCell ref="O12:O13"/>
  </mergeCells>
  <phoneticPr fontId="2" type="noConversion"/>
  <pageMargins left="0.70866141732283472" right="0.70866141732283472" top="0.35433070866141736" bottom="0.15748031496062992" header="0.31496062992125984" footer="0.31496062992125984"/>
  <pageSetup paperSize="9" scale="9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1030_60c02060dbc4d</vt:lpstr>
      <vt:lpstr>'1030_60c02060dbc4d'!Print_Titles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NTKO</cp:lastModifiedBy>
  <cp:lastPrinted>2023-12-19T06:36:07Z</cp:lastPrinted>
  <dcterms:created xsi:type="dcterms:W3CDTF">2021-06-09T02:01:39Z</dcterms:created>
  <dcterms:modified xsi:type="dcterms:W3CDTF">2023-12-19T06:36:57Z</dcterms:modified>
</cp:coreProperties>
</file>