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<sst xmlns="http://schemas.openxmlformats.org/spreadsheetml/2006/main" count="525" uniqueCount="238">
  <si>
    <t>附件：</t>
  </si>
  <si>
    <r>
      <t>2024</t>
    </r>
    <r>
      <rPr>
        <b/>
        <sz val="14"/>
        <rFont val="宋体"/>
        <charset val="134"/>
      </rPr>
      <t>年如皋市部分事业单位公开招聘工作人员拟聘用人员名单</t>
    </r>
  </si>
  <si>
    <t>序号</t>
  </si>
  <si>
    <t>部门名称</t>
  </si>
  <si>
    <t>职位名称</t>
  </si>
  <si>
    <t>考号</t>
  </si>
  <si>
    <t>考生姓名</t>
  </si>
  <si>
    <t>工作单位</t>
  </si>
  <si>
    <t>毕业院校</t>
  </si>
  <si>
    <t>专业</t>
  </si>
  <si>
    <t>学历</t>
  </si>
  <si>
    <t>笔试分数</t>
  </si>
  <si>
    <t>面试分数</t>
  </si>
  <si>
    <t>总分</t>
  </si>
  <si>
    <t>职位排名</t>
  </si>
  <si>
    <t>备注</t>
  </si>
  <si>
    <t>如皋市城市建设管理中心</t>
  </si>
  <si>
    <r>
      <rPr>
        <sz val="8"/>
        <color theme="1"/>
        <rFont val="Times New Roman"/>
        <charset val="134"/>
      </rPr>
      <t>01_</t>
    </r>
    <r>
      <rPr>
        <sz val="8"/>
        <color theme="1"/>
        <rFont val="方正仿宋_GBK"/>
        <charset val="134"/>
      </rPr>
      <t>助理工程师</t>
    </r>
  </si>
  <si>
    <t>江苏正远检验检测有限公司</t>
  </si>
  <si>
    <t>常州大学</t>
  </si>
  <si>
    <t>油气储运工程</t>
  </si>
  <si>
    <t>本科</t>
  </si>
  <si>
    <t>1</t>
  </si>
  <si>
    <r>
      <rPr>
        <sz val="8"/>
        <color theme="1"/>
        <rFont val="Times New Roman"/>
        <charset val="134"/>
      </rPr>
      <t>02_</t>
    </r>
    <r>
      <rPr>
        <sz val="8"/>
        <color theme="1"/>
        <rFont val="方正仿宋_GBK"/>
        <charset val="134"/>
      </rPr>
      <t>助理工程师</t>
    </r>
  </si>
  <si>
    <t>无</t>
  </si>
  <si>
    <t>常州工学院</t>
  </si>
  <si>
    <t>软件工程</t>
  </si>
  <si>
    <t>如皋市社会治理综合服务中心</t>
  </si>
  <si>
    <r>
      <rPr>
        <sz val="8"/>
        <rFont val="Times New Roman"/>
        <charset val="134"/>
      </rPr>
      <t>03_</t>
    </r>
    <r>
      <rPr>
        <sz val="8"/>
        <rFont val="方正仿宋_GBK"/>
        <charset val="134"/>
      </rPr>
      <t>调解员</t>
    </r>
  </si>
  <si>
    <t>如皋市江安镇人民政府</t>
  </si>
  <si>
    <t>法学</t>
  </si>
  <si>
    <t>2</t>
  </si>
  <si>
    <r>
      <t>第</t>
    </r>
    <r>
      <rPr>
        <sz val="8"/>
        <color theme="1"/>
        <rFont val="Times New Roman"/>
        <charset val="134"/>
      </rPr>
      <t>1</t>
    </r>
    <r>
      <rPr>
        <sz val="8"/>
        <color theme="1"/>
        <rFont val="宋体"/>
        <charset val="134"/>
      </rPr>
      <t>名放弃</t>
    </r>
  </si>
  <si>
    <t>如皋市综合检验检测中心</t>
  </si>
  <si>
    <r>
      <rPr>
        <sz val="8"/>
        <rFont val="Times New Roman"/>
        <charset val="134"/>
      </rPr>
      <t>04_</t>
    </r>
    <r>
      <rPr>
        <sz val="8"/>
        <rFont val="方正仿宋_GBK"/>
        <charset val="134"/>
      </rPr>
      <t>助理工程师</t>
    </r>
  </si>
  <si>
    <t>合肥工业大学</t>
  </si>
  <si>
    <t>食品工程</t>
  </si>
  <si>
    <t>研究生</t>
  </si>
  <si>
    <t>如皋市知识产权保护中心</t>
  </si>
  <si>
    <r>
      <rPr>
        <sz val="8"/>
        <rFont val="Times New Roman"/>
        <charset val="134"/>
      </rPr>
      <t>05_</t>
    </r>
    <r>
      <rPr>
        <sz val="8"/>
        <rFont val="方正仿宋_GBK"/>
        <charset val="134"/>
      </rPr>
      <t>职员</t>
    </r>
  </si>
  <si>
    <t>济南大学</t>
  </si>
  <si>
    <t>控制科学与工程</t>
  </si>
  <si>
    <t>如皋市科技创新中心（如皋市生产力促进中心）</t>
  </si>
  <si>
    <r>
      <rPr>
        <sz val="8"/>
        <rFont val="Times New Roman"/>
        <charset val="134"/>
      </rPr>
      <t>06_</t>
    </r>
    <r>
      <rPr>
        <sz val="8"/>
        <rFont val="方正仿宋_GBK"/>
        <charset val="134"/>
      </rPr>
      <t>助理工程师</t>
    </r>
  </si>
  <si>
    <t>盐城工学院</t>
  </si>
  <si>
    <t>电子科学与技术</t>
  </si>
  <si>
    <t>如皋市江滨医院</t>
  </si>
  <si>
    <r>
      <rPr>
        <sz val="8"/>
        <rFont val="Times New Roman"/>
        <charset val="134"/>
      </rPr>
      <t>07_</t>
    </r>
    <r>
      <rPr>
        <sz val="8"/>
        <rFont val="方正仿宋_GBK"/>
        <charset val="134"/>
      </rPr>
      <t>助理工程师</t>
    </r>
  </si>
  <si>
    <t>山东科技大学</t>
  </si>
  <si>
    <t>电气工程及其自动化</t>
  </si>
  <si>
    <t>如皋市人才服务中心</t>
  </si>
  <si>
    <r>
      <rPr>
        <sz val="8"/>
        <rFont val="Times New Roman"/>
        <charset val="134"/>
      </rPr>
      <t>08_</t>
    </r>
    <r>
      <rPr>
        <sz val="8"/>
        <rFont val="方正仿宋_GBK"/>
        <charset val="134"/>
      </rPr>
      <t>职员</t>
    </r>
  </si>
  <si>
    <t>山东大学</t>
  </si>
  <si>
    <t>新闻学</t>
  </si>
  <si>
    <r>
      <rPr>
        <sz val="8"/>
        <rFont val="Times New Roman"/>
        <charset val="134"/>
      </rPr>
      <t>09_</t>
    </r>
    <r>
      <rPr>
        <sz val="8"/>
        <rFont val="方正仿宋_GBK"/>
        <charset val="134"/>
      </rPr>
      <t>职员</t>
    </r>
  </si>
  <si>
    <t>扬州市社会保险基金管理中心</t>
  </si>
  <si>
    <t>华北电力大学</t>
  </si>
  <si>
    <t>社会学</t>
  </si>
  <si>
    <t>如皋市交通运输综合执法大队</t>
  </si>
  <si>
    <r>
      <rPr>
        <sz val="8"/>
        <rFont val="Times New Roman"/>
        <charset val="134"/>
      </rPr>
      <t>10_</t>
    </r>
    <r>
      <rPr>
        <sz val="8"/>
        <rFont val="方正仿宋_GBK"/>
        <charset val="134"/>
      </rPr>
      <t>职员</t>
    </r>
  </si>
  <si>
    <t>苏州科技大学</t>
  </si>
  <si>
    <t>工程管理</t>
  </si>
  <si>
    <t>东北电力大学</t>
  </si>
  <si>
    <t>3</t>
  </si>
  <si>
    <r>
      <rPr>
        <sz val="8"/>
        <rFont val="Times New Roman"/>
        <charset val="134"/>
      </rPr>
      <t>11_</t>
    </r>
    <r>
      <rPr>
        <sz val="8"/>
        <rFont val="方正仿宋_GBK"/>
        <charset val="134"/>
      </rPr>
      <t>职员</t>
    </r>
  </si>
  <si>
    <t>南京工程学院</t>
  </si>
  <si>
    <t>土木工程（交通土建）</t>
  </si>
  <si>
    <t>上海智考文化传播有限公司</t>
  </si>
  <si>
    <t>江苏大学</t>
  </si>
  <si>
    <t>交通运输</t>
  </si>
  <si>
    <r>
      <rPr>
        <sz val="8"/>
        <rFont val="Times New Roman"/>
        <charset val="134"/>
      </rPr>
      <t>12_</t>
    </r>
    <r>
      <rPr>
        <sz val="8"/>
        <rFont val="方正仿宋_GBK"/>
        <charset val="134"/>
      </rPr>
      <t>职员</t>
    </r>
  </si>
  <si>
    <t>沈阳师范大学</t>
  </si>
  <si>
    <t>国际法学</t>
  </si>
  <si>
    <t>天津师范大学</t>
  </si>
  <si>
    <t>法律（非法学）</t>
  </si>
  <si>
    <r>
      <rPr>
        <sz val="8"/>
        <rFont val="Times New Roman"/>
        <charset val="134"/>
      </rPr>
      <t>13_</t>
    </r>
    <r>
      <rPr>
        <sz val="8"/>
        <rFont val="方正仿宋_GBK"/>
        <charset val="134"/>
      </rPr>
      <t>职员</t>
    </r>
  </si>
  <si>
    <t>南京理工大学</t>
  </si>
  <si>
    <t>轨道交通信号与控制</t>
  </si>
  <si>
    <t>扬州大学</t>
  </si>
  <si>
    <t>机械设计制造及其自动化</t>
  </si>
  <si>
    <t>如皋市农业技术推广中心</t>
  </si>
  <si>
    <r>
      <rPr>
        <sz val="8"/>
        <rFont val="Times New Roman"/>
        <charset val="134"/>
      </rPr>
      <t>14_</t>
    </r>
    <r>
      <rPr>
        <sz val="8"/>
        <rFont val="方正仿宋_GBK"/>
        <charset val="134"/>
      </rPr>
      <t>助理农艺师</t>
    </r>
  </si>
  <si>
    <t>连云港市能源环境保护办公室</t>
  </si>
  <si>
    <t>苏州大学</t>
  </si>
  <si>
    <t>生物技术</t>
  </si>
  <si>
    <t>作物遗传育种</t>
  </si>
  <si>
    <t>启东市吕四港镇农业农村局</t>
  </si>
  <si>
    <r>
      <rPr>
        <sz val="8"/>
        <rFont val="Times New Roman"/>
        <charset val="134"/>
      </rPr>
      <t>15_</t>
    </r>
    <r>
      <rPr>
        <sz val="8"/>
        <rFont val="方正仿宋_GBK"/>
        <charset val="134"/>
      </rPr>
      <t>助理农艺师</t>
    </r>
  </si>
  <si>
    <t>园艺</t>
  </si>
  <si>
    <r>
      <rPr>
        <sz val="8"/>
        <rFont val="Times New Roman"/>
        <charset val="134"/>
      </rPr>
      <t>16_</t>
    </r>
    <r>
      <rPr>
        <sz val="8"/>
        <rFont val="方正仿宋_GBK"/>
        <charset val="134"/>
      </rPr>
      <t>助理农艺师</t>
    </r>
  </si>
  <si>
    <t>南京农业大学</t>
  </si>
  <si>
    <t>植物保护</t>
  </si>
  <si>
    <r>
      <rPr>
        <sz val="8"/>
        <rFont val="Times New Roman"/>
        <charset val="134"/>
      </rPr>
      <t>17_</t>
    </r>
    <r>
      <rPr>
        <sz val="8"/>
        <rFont val="方正仿宋_GBK"/>
        <charset val="134"/>
      </rPr>
      <t>助理农艺师</t>
    </r>
  </si>
  <si>
    <t>山东农业大学</t>
  </si>
  <si>
    <t>如皋市江安镇畜牧兽医站</t>
  </si>
  <si>
    <r>
      <rPr>
        <sz val="8"/>
        <rFont val="Times New Roman"/>
        <charset val="134"/>
      </rPr>
      <t>18_</t>
    </r>
    <r>
      <rPr>
        <sz val="8"/>
        <rFont val="方正仿宋_GBK"/>
        <charset val="134"/>
      </rPr>
      <t>助理畜牧兽医师</t>
    </r>
  </si>
  <si>
    <t>金陵科技学院</t>
  </si>
  <si>
    <t>动物科学</t>
  </si>
  <si>
    <r>
      <rPr>
        <sz val="8"/>
        <rFont val="Times New Roman"/>
        <charset val="134"/>
      </rPr>
      <t>19_</t>
    </r>
    <r>
      <rPr>
        <sz val="8"/>
        <rFont val="方正仿宋_GBK"/>
        <charset val="134"/>
      </rPr>
      <t>助理畜牧兽医师</t>
    </r>
  </si>
  <si>
    <t>安徽农业大学</t>
  </si>
  <si>
    <t>动物医学</t>
  </si>
  <si>
    <t>如皋市搬经镇畜牧兽医站</t>
  </si>
  <si>
    <r>
      <rPr>
        <sz val="8"/>
        <rFont val="Times New Roman"/>
        <charset val="134"/>
      </rPr>
      <t>20_</t>
    </r>
    <r>
      <rPr>
        <sz val="8"/>
        <rFont val="方正仿宋_GBK"/>
        <charset val="134"/>
      </rPr>
      <t>助理畜牧兽医师</t>
    </r>
  </si>
  <si>
    <t>中国农业大学</t>
  </si>
  <si>
    <r>
      <rPr>
        <sz val="8"/>
        <rFont val="Times New Roman"/>
        <charset val="134"/>
      </rPr>
      <t>21_</t>
    </r>
    <r>
      <rPr>
        <sz val="8"/>
        <rFont val="方正仿宋_GBK"/>
        <charset val="134"/>
      </rPr>
      <t>助理畜牧兽医师</t>
    </r>
  </si>
  <si>
    <t>预防兽医学</t>
  </si>
  <si>
    <t>如皋市石庄镇畜牧兽医站</t>
  </si>
  <si>
    <r>
      <rPr>
        <sz val="8"/>
        <rFont val="Times New Roman"/>
        <charset val="134"/>
      </rPr>
      <t>22_</t>
    </r>
    <r>
      <rPr>
        <sz val="8"/>
        <rFont val="方正仿宋_GBK"/>
        <charset val="134"/>
      </rPr>
      <t>助理畜牧兽医师</t>
    </r>
  </si>
  <si>
    <t>南京康维达生物科技有限公司</t>
  </si>
  <si>
    <r>
      <rPr>
        <sz val="8"/>
        <rFont val="Times New Roman"/>
        <charset val="134"/>
      </rPr>
      <t>23_</t>
    </r>
    <r>
      <rPr>
        <sz val="8"/>
        <rFont val="方正仿宋_GBK"/>
        <charset val="134"/>
      </rPr>
      <t>助理畜牧兽医师</t>
    </r>
  </si>
  <si>
    <t>宁波市鄞州中学</t>
  </si>
  <si>
    <t>动植物检疫</t>
  </si>
  <si>
    <t>李昌钰刑侦科学博物馆</t>
  </si>
  <si>
    <r>
      <rPr>
        <sz val="8"/>
        <rFont val="Times New Roman"/>
        <charset val="134"/>
      </rPr>
      <t>24_</t>
    </r>
    <r>
      <rPr>
        <sz val="8"/>
        <rFont val="方正仿宋_GBK"/>
        <charset val="134"/>
      </rPr>
      <t>助理馆员</t>
    </r>
  </si>
  <si>
    <t>香港城市大学</t>
  </si>
  <si>
    <t>中国语言文学</t>
  </si>
  <si>
    <r>
      <rPr>
        <sz val="8"/>
        <rFont val="Times New Roman"/>
        <charset val="134"/>
      </rPr>
      <t>25_</t>
    </r>
    <r>
      <rPr>
        <sz val="8"/>
        <rFont val="方正仿宋_GBK"/>
        <charset val="134"/>
      </rPr>
      <t>助理馆员</t>
    </r>
  </si>
  <si>
    <t>南京师范大学</t>
  </si>
  <si>
    <t>历史学</t>
  </si>
  <si>
    <r>
      <rPr>
        <sz val="8"/>
        <rFont val="Times New Roman"/>
        <charset val="134"/>
      </rPr>
      <t>26_</t>
    </r>
    <r>
      <rPr>
        <sz val="8"/>
        <rFont val="方正仿宋_GBK"/>
        <charset val="134"/>
      </rPr>
      <t>助理馆员</t>
    </r>
  </si>
  <si>
    <t>旅游管理</t>
  </si>
  <si>
    <t>如皋市应急指挥服务中心</t>
  </si>
  <si>
    <r>
      <rPr>
        <sz val="8"/>
        <rFont val="Times New Roman"/>
        <charset val="134"/>
      </rPr>
      <t>27_</t>
    </r>
    <r>
      <rPr>
        <sz val="8"/>
        <rFont val="方正仿宋_GBK"/>
        <charset val="134"/>
      </rPr>
      <t>职员</t>
    </r>
  </si>
  <si>
    <t>河海大学</t>
  </si>
  <si>
    <t>资源与环境</t>
  </si>
  <si>
    <r>
      <rPr>
        <sz val="8"/>
        <rFont val="Times New Roman"/>
        <charset val="134"/>
      </rPr>
      <t>28_</t>
    </r>
    <r>
      <rPr>
        <sz val="8"/>
        <rFont val="方正仿宋_GBK"/>
        <charset val="134"/>
      </rPr>
      <t>助理工程师</t>
    </r>
  </si>
  <si>
    <t>东台市婚姻登记中心</t>
  </si>
  <si>
    <t>武汉科技大学</t>
  </si>
  <si>
    <t>无机非金属材料工程</t>
  </si>
  <si>
    <r>
      <rPr>
        <sz val="8"/>
        <rFont val="Times New Roman"/>
        <charset val="134"/>
      </rPr>
      <t>29_</t>
    </r>
    <r>
      <rPr>
        <sz val="8"/>
        <rFont val="方正仿宋_GBK"/>
        <charset val="134"/>
      </rPr>
      <t>职员</t>
    </r>
  </si>
  <si>
    <t>长春理工大学</t>
  </si>
  <si>
    <t>信息与通信工程</t>
  </si>
  <si>
    <t>如皋市固定资产投资审核中心</t>
  </si>
  <si>
    <r>
      <rPr>
        <sz val="8"/>
        <rFont val="Times New Roman"/>
        <charset val="134"/>
      </rPr>
      <t>30_</t>
    </r>
    <r>
      <rPr>
        <sz val="8"/>
        <rFont val="方正仿宋_GBK"/>
        <charset val="134"/>
      </rPr>
      <t>助理工程师</t>
    </r>
  </si>
  <si>
    <t>华北科技学院</t>
  </si>
  <si>
    <t>数据科学与大数据技术</t>
  </si>
  <si>
    <t>如皋市医疗保险基金管理中心</t>
  </si>
  <si>
    <r>
      <rPr>
        <sz val="8"/>
        <rFont val="Times New Roman"/>
        <charset val="134"/>
      </rPr>
      <t>31_</t>
    </r>
    <r>
      <rPr>
        <sz val="8"/>
        <rFont val="方正仿宋_GBK"/>
        <charset val="134"/>
      </rPr>
      <t>助理会计师</t>
    </r>
  </si>
  <si>
    <t>上海后非软件科技有限公司</t>
  </si>
  <si>
    <t>南京财经大学</t>
  </si>
  <si>
    <t>税务</t>
  </si>
  <si>
    <t>如皋市国有资产服务中心</t>
  </si>
  <si>
    <r>
      <rPr>
        <sz val="8"/>
        <rFont val="Times New Roman"/>
        <charset val="134"/>
      </rPr>
      <t>32_</t>
    </r>
    <r>
      <rPr>
        <sz val="8"/>
        <rFont val="方正仿宋_GBK"/>
        <charset val="134"/>
      </rPr>
      <t>工程师</t>
    </r>
  </si>
  <si>
    <t>无锡市锡佛装潢有限公司</t>
  </si>
  <si>
    <t>南京工业大学</t>
  </si>
  <si>
    <t>土木工程</t>
  </si>
  <si>
    <r>
      <rPr>
        <sz val="8"/>
        <rFont val="Times New Roman"/>
        <charset val="134"/>
      </rPr>
      <t>33_</t>
    </r>
    <r>
      <rPr>
        <sz val="8"/>
        <rFont val="方正仿宋_GBK"/>
        <charset val="134"/>
      </rPr>
      <t>助理经济师</t>
    </r>
  </si>
  <si>
    <t>江苏鎏金文化传媒有限公司</t>
  </si>
  <si>
    <t>北京林业大学</t>
  </si>
  <si>
    <t>金融学</t>
  </si>
  <si>
    <r>
      <t>第</t>
    </r>
    <r>
      <rPr>
        <sz val="8"/>
        <color theme="1"/>
        <rFont val="Times New Roman"/>
        <charset val="134"/>
      </rPr>
      <t>1</t>
    </r>
    <r>
      <rPr>
        <sz val="8"/>
        <color theme="1"/>
        <rFont val="宋体"/>
        <charset val="134"/>
      </rPr>
      <t>、</t>
    </r>
    <r>
      <rPr>
        <sz val="8"/>
        <color theme="1"/>
        <rFont val="Times New Roman"/>
        <charset val="134"/>
      </rPr>
      <t>2</t>
    </r>
    <r>
      <rPr>
        <sz val="8"/>
        <color theme="1"/>
        <rFont val="宋体"/>
        <charset val="134"/>
      </rPr>
      <t>名放弃</t>
    </r>
  </si>
  <si>
    <t>如皋市丁堰镇综合服务中心</t>
  </si>
  <si>
    <r>
      <rPr>
        <sz val="8"/>
        <rFont val="Times New Roman"/>
        <charset val="134"/>
      </rPr>
      <t>34_</t>
    </r>
    <r>
      <rPr>
        <sz val="8"/>
        <rFont val="方正仿宋_GBK"/>
        <charset val="134"/>
      </rPr>
      <t>助理经济师</t>
    </r>
  </si>
  <si>
    <t>南京审计大学</t>
  </si>
  <si>
    <t>审计学</t>
  </si>
  <si>
    <r>
      <rPr>
        <sz val="8"/>
        <rFont val="Times New Roman"/>
        <charset val="134"/>
      </rPr>
      <t>35_</t>
    </r>
    <r>
      <rPr>
        <sz val="8"/>
        <rFont val="方正仿宋_GBK"/>
        <charset val="134"/>
      </rPr>
      <t>助理工程师</t>
    </r>
  </si>
  <si>
    <t>如皋市临港园区发展有限公司</t>
  </si>
  <si>
    <t>南京航空航天大学金城学院</t>
  </si>
  <si>
    <r>
      <rPr>
        <sz val="8"/>
        <rFont val="Times New Roman"/>
        <charset val="134"/>
      </rPr>
      <t>36_</t>
    </r>
    <r>
      <rPr>
        <sz val="8"/>
        <rFont val="方正仿宋_GBK"/>
        <charset val="134"/>
      </rPr>
      <t>职员</t>
    </r>
  </si>
  <si>
    <t>海安市住建局</t>
  </si>
  <si>
    <t>国家开放大学</t>
  </si>
  <si>
    <t>如皋市白蒲镇综合服务中心</t>
  </si>
  <si>
    <r>
      <rPr>
        <sz val="8"/>
        <rFont val="Times New Roman"/>
        <charset val="134"/>
      </rPr>
      <t>37_</t>
    </r>
    <r>
      <rPr>
        <sz val="8"/>
        <rFont val="方正仿宋_GBK"/>
        <charset val="134"/>
      </rPr>
      <t>助理工程师</t>
    </r>
  </si>
  <si>
    <t>东南大学建筑设计研究院有限公司</t>
  </si>
  <si>
    <t>中国矿业大学</t>
  </si>
  <si>
    <t>防灾减灾工程及防护工程</t>
  </si>
  <si>
    <r>
      <rPr>
        <sz val="8"/>
        <rFont val="Times New Roman"/>
        <charset val="134"/>
      </rPr>
      <t>38_</t>
    </r>
    <r>
      <rPr>
        <sz val="8"/>
        <rFont val="方正仿宋_GBK"/>
        <charset val="134"/>
      </rPr>
      <t>助理经济师</t>
    </r>
  </si>
  <si>
    <t>上海对外经贸大学</t>
  </si>
  <si>
    <t>金融</t>
  </si>
  <si>
    <r>
      <rPr>
        <sz val="8"/>
        <rFont val="Times New Roman"/>
        <charset val="134"/>
      </rPr>
      <t>39_</t>
    </r>
    <r>
      <rPr>
        <sz val="8"/>
        <rFont val="方正仿宋_GBK"/>
        <charset val="134"/>
      </rPr>
      <t>职员</t>
    </r>
  </si>
  <si>
    <t>射阳县图书馆</t>
  </si>
  <si>
    <r>
      <rPr>
        <sz val="8"/>
        <rFont val="Times New Roman"/>
        <charset val="134"/>
      </rPr>
      <t>40_</t>
    </r>
    <r>
      <rPr>
        <sz val="8"/>
        <rFont val="方正仿宋_GBK"/>
        <charset val="134"/>
      </rPr>
      <t>助理农艺师</t>
    </r>
  </si>
  <si>
    <t>农业机械化及其自动化</t>
  </si>
  <si>
    <t>如皋市下原镇综合服务中心</t>
  </si>
  <si>
    <r>
      <rPr>
        <sz val="8"/>
        <rFont val="Times New Roman"/>
        <charset val="134"/>
      </rPr>
      <t>41_</t>
    </r>
    <r>
      <rPr>
        <sz val="8"/>
        <rFont val="方正仿宋_GBK"/>
        <charset val="134"/>
      </rPr>
      <t>职员</t>
    </r>
  </si>
  <si>
    <t>南通市崇川区数据局</t>
  </si>
  <si>
    <t>广播电视学</t>
  </si>
  <si>
    <r>
      <rPr>
        <sz val="8"/>
        <rFont val="Times New Roman"/>
        <charset val="134"/>
      </rPr>
      <t>42_</t>
    </r>
    <r>
      <rPr>
        <sz val="8"/>
        <rFont val="方正仿宋_GBK"/>
        <charset val="134"/>
      </rPr>
      <t>助理会计师</t>
    </r>
  </si>
  <si>
    <t>会计（CMA方向）</t>
  </si>
  <si>
    <r>
      <rPr>
        <sz val="8"/>
        <rFont val="Times New Roman"/>
        <charset val="134"/>
      </rPr>
      <t>43_</t>
    </r>
    <r>
      <rPr>
        <sz val="8"/>
        <rFont val="方正仿宋_GBK"/>
        <charset val="134"/>
      </rPr>
      <t>助理工程师</t>
    </r>
  </si>
  <si>
    <t>南通瑞翔新材料有限公司</t>
  </si>
  <si>
    <t>中国海洋大学</t>
  </si>
  <si>
    <t>化学工程与工艺</t>
  </si>
  <si>
    <r>
      <rPr>
        <sz val="8"/>
        <rFont val="Times New Roman"/>
        <charset val="134"/>
      </rPr>
      <t>44_</t>
    </r>
    <r>
      <rPr>
        <sz val="8"/>
        <rFont val="方正仿宋_GBK"/>
        <charset val="134"/>
      </rPr>
      <t>助理工程师</t>
    </r>
  </si>
  <si>
    <t>如皋市九华镇综合服务中心</t>
  </si>
  <si>
    <r>
      <rPr>
        <sz val="8"/>
        <rFont val="Times New Roman"/>
        <charset val="134"/>
      </rPr>
      <t>45_</t>
    </r>
    <r>
      <rPr>
        <sz val="8"/>
        <rFont val="方正仿宋_GBK"/>
        <charset val="134"/>
      </rPr>
      <t>助理经济师</t>
    </r>
  </si>
  <si>
    <r>
      <rPr>
        <sz val="8"/>
        <rFont val="Times New Roman"/>
        <charset val="134"/>
      </rPr>
      <t>46_</t>
    </r>
    <r>
      <rPr>
        <sz val="8"/>
        <rFont val="方正仿宋_GBK"/>
        <charset val="134"/>
      </rPr>
      <t>助理工程师</t>
    </r>
  </si>
  <si>
    <t>土木水利</t>
  </si>
  <si>
    <r>
      <rPr>
        <sz val="8"/>
        <rFont val="Times New Roman"/>
        <charset val="134"/>
      </rPr>
      <t>47_</t>
    </r>
    <r>
      <rPr>
        <sz val="8"/>
        <rFont val="方正仿宋_GBK"/>
        <charset val="134"/>
      </rPr>
      <t>助理农艺师</t>
    </r>
  </si>
  <si>
    <t>风景园林</t>
  </si>
  <si>
    <r>
      <rPr>
        <sz val="8"/>
        <rFont val="Times New Roman"/>
        <charset val="134"/>
      </rPr>
      <t>48_</t>
    </r>
    <r>
      <rPr>
        <sz val="8"/>
        <rFont val="方正仿宋_GBK"/>
        <charset val="134"/>
      </rPr>
      <t>职员</t>
    </r>
  </si>
  <si>
    <t>南京中医药大学</t>
  </si>
  <si>
    <t>如皋市长江镇综合服务中心</t>
  </si>
  <si>
    <r>
      <rPr>
        <sz val="8"/>
        <rFont val="Times New Roman"/>
        <charset val="134"/>
      </rPr>
      <t>49_</t>
    </r>
    <r>
      <rPr>
        <sz val="8"/>
        <rFont val="方正仿宋_GBK"/>
        <charset val="134"/>
      </rPr>
      <t>助理经济师</t>
    </r>
  </si>
  <si>
    <t>信息与计算科学</t>
  </si>
  <si>
    <t>如皋市石庄镇综合服务中心</t>
  </si>
  <si>
    <r>
      <rPr>
        <sz val="8"/>
        <rFont val="Times New Roman"/>
        <charset val="134"/>
      </rPr>
      <t>50_</t>
    </r>
    <r>
      <rPr>
        <sz val="8"/>
        <rFont val="方正仿宋_GBK"/>
        <charset val="134"/>
      </rPr>
      <t>助理农艺师</t>
    </r>
  </si>
  <si>
    <t>南通大学</t>
  </si>
  <si>
    <r>
      <rPr>
        <sz val="8"/>
        <rFont val="Times New Roman"/>
        <charset val="134"/>
      </rPr>
      <t>51_</t>
    </r>
    <r>
      <rPr>
        <sz val="8"/>
        <rFont val="方正仿宋_GBK"/>
        <charset val="134"/>
      </rPr>
      <t>助理农艺师</t>
    </r>
  </si>
  <si>
    <t>浙江海洋大学</t>
  </si>
  <si>
    <t>水产养殖</t>
  </si>
  <si>
    <r>
      <rPr>
        <sz val="8"/>
        <rFont val="Times New Roman"/>
        <charset val="134"/>
      </rPr>
      <t>52_</t>
    </r>
    <r>
      <rPr>
        <sz val="8"/>
        <rFont val="方正仿宋_GBK"/>
        <charset val="134"/>
      </rPr>
      <t>职员</t>
    </r>
  </si>
  <si>
    <t>艺术设计（平面艺术设计）</t>
  </si>
  <si>
    <t>如皋市江安镇综合服务中心</t>
  </si>
  <si>
    <r>
      <rPr>
        <sz val="8"/>
        <rFont val="Times New Roman"/>
        <charset val="134"/>
      </rPr>
      <t>53_</t>
    </r>
    <r>
      <rPr>
        <sz val="8"/>
        <rFont val="方正仿宋_GBK"/>
        <charset val="134"/>
      </rPr>
      <t>助理工程师</t>
    </r>
  </si>
  <si>
    <t>南通市通州区宏达劳务技术开发公司</t>
  </si>
  <si>
    <t>信息管理与信息系统</t>
  </si>
  <si>
    <r>
      <rPr>
        <sz val="8"/>
        <rFont val="Times New Roman"/>
        <charset val="134"/>
      </rPr>
      <t>54_</t>
    </r>
    <r>
      <rPr>
        <sz val="8"/>
        <rFont val="方正仿宋_GBK"/>
        <charset val="134"/>
      </rPr>
      <t>助理经济师</t>
    </r>
  </si>
  <si>
    <t>中国药科大学</t>
  </si>
  <si>
    <t>工商管理</t>
  </si>
  <si>
    <t>如皋市搬经镇综合服务中心</t>
  </si>
  <si>
    <r>
      <rPr>
        <sz val="8"/>
        <rFont val="Times New Roman"/>
        <charset val="134"/>
      </rPr>
      <t>55_</t>
    </r>
    <r>
      <rPr>
        <sz val="8"/>
        <rFont val="方正仿宋_GBK"/>
        <charset val="134"/>
      </rPr>
      <t>助理工程师</t>
    </r>
  </si>
  <si>
    <t>南通理工学院</t>
  </si>
  <si>
    <t>计算机技术</t>
  </si>
  <si>
    <r>
      <rPr>
        <sz val="8"/>
        <rFont val="Times New Roman"/>
        <charset val="134"/>
      </rPr>
      <t>56_</t>
    </r>
    <r>
      <rPr>
        <sz val="8"/>
        <rFont val="方正仿宋_GBK"/>
        <charset val="134"/>
      </rPr>
      <t>助理工程师</t>
    </r>
  </si>
  <si>
    <t>数字媒体技术（嵌入式培养）</t>
  </si>
  <si>
    <r>
      <rPr>
        <sz val="8"/>
        <rFont val="Times New Roman"/>
        <charset val="134"/>
      </rPr>
      <t>57_</t>
    </r>
    <r>
      <rPr>
        <sz val="8"/>
        <rFont val="方正仿宋_GBK"/>
        <charset val="134"/>
      </rPr>
      <t>职员</t>
    </r>
  </si>
  <si>
    <t>南通市崇川区幸福街道幸福社区</t>
  </si>
  <si>
    <t>北京航空航天大学</t>
  </si>
  <si>
    <t>如皋市东陈镇综合服务中心</t>
  </si>
  <si>
    <r>
      <rPr>
        <sz val="8"/>
        <rFont val="Times New Roman"/>
        <charset val="134"/>
      </rPr>
      <t>58_</t>
    </r>
    <r>
      <rPr>
        <sz val="8"/>
        <rFont val="方正仿宋_GBK"/>
        <charset val="134"/>
      </rPr>
      <t>助理农艺师</t>
    </r>
  </si>
  <si>
    <t>青海大学</t>
  </si>
  <si>
    <t>农业管理</t>
  </si>
  <si>
    <r>
      <t>第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、2名放弃</t>
    </r>
  </si>
  <si>
    <t>如皋市吴窑镇综合服务中心</t>
  </si>
  <si>
    <r>
      <rPr>
        <sz val="8"/>
        <rFont val="Times New Roman"/>
        <charset val="134"/>
      </rPr>
      <t>59_</t>
    </r>
    <r>
      <rPr>
        <sz val="8"/>
        <rFont val="方正仿宋_GBK"/>
        <charset val="134"/>
      </rPr>
      <t>助理经济师</t>
    </r>
  </si>
  <si>
    <t>中信证券股份有限公司</t>
  </si>
  <si>
    <r>
      <rPr>
        <sz val="8"/>
        <rFont val="Times New Roman"/>
        <charset val="134"/>
      </rPr>
      <t>60_</t>
    </r>
    <r>
      <rPr>
        <sz val="8"/>
        <rFont val="方正仿宋_GBK"/>
        <charset val="134"/>
      </rPr>
      <t>助理农艺师</t>
    </r>
  </si>
  <si>
    <t>榆林学院</t>
  </si>
  <si>
    <t>农艺与种业</t>
  </si>
  <si>
    <t>如皋市磨头镇综合服务中心</t>
  </si>
  <si>
    <r>
      <rPr>
        <sz val="8"/>
        <rFont val="Times New Roman"/>
        <charset val="134"/>
      </rPr>
      <t>61_</t>
    </r>
    <r>
      <rPr>
        <sz val="8"/>
        <rFont val="方正仿宋_GBK"/>
        <charset val="134"/>
      </rPr>
      <t>助理工程师</t>
    </r>
  </si>
  <si>
    <t>农业水利工程</t>
  </si>
  <si>
    <r>
      <rPr>
        <sz val="8"/>
        <rFont val="Times New Roman"/>
        <charset val="134"/>
      </rPr>
      <t>62_</t>
    </r>
    <r>
      <rPr>
        <sz val="8"/>
        <rFont val="方正仿宋_GBK"/>
        <charset val="134"/>
      </rPr>
      <t>助理工程师</t>
    </r>
  </si>
  <si>
    <t>上海师范大学</t>
  </si>
  <si>
    <r>
      <rPr>
        <sz val="8"/>
        <rFont val="Times New Roman"/>
        <charset val="134"/>
      </rPr>
      <t>63_</t>
    </r>
    <r>
      <rPr>
        <sz val="8"/>
        <rFont val="方正仿宋_GBK"/>
        <charset val="134"/>
      </rPr>
      <t>助理工程师</t>
    </r>
  </si>
  <si>
    <t>江苏科技大学</t>
  </si>
  <si>
    <r>
      <rPr>
        <sz val="8"/>
        <rFont val="Times New Roman"/>
        <charset val="134"/>
      </rPr>
      <t>64_</t>
    </r>
    <r>
      <rPr>
        <sz val="8"/>
        <rFont val="方正仿宋_GBK"/>
        <charset val="134"/>
      </rPr>
      <t>助理工程师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</si>
</sst>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0"/>
      <name val="Arial"/>
      <charset val="134"/>
    </font>
    <font>
      <sz val="10"/>
      <name val="宋体"/>
      <charset val="134"/>
    </font>
    <font>
      <b/>
      <sz val="14"/>
      <name val="Arial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8"/>
      <color indexed="8"/>
      <name val="方正仿宋_GBK"/>
      <charset val="134"/>
    </font>
    <font>
      <sz val="8"/>
      <name val="Times New Roman"/>
      <charset val="134"/>
    </font>
    <font>
      <sz val="8"/>
      <name val="方正仿宋_GBK"/>
      <charset val="134"/>
    </font>
    <font>
      <sz val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name val="宋体"/>
      <charset val="134"/>
    </font>
    <font>
      <sz val="8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2" xfId="0" applyFont="1" applyBorder="1"/>
    <xf numFmtId="0" fontId="8" fillId="0" borderId="2" xfId="0" applyFont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tabSelected="1" workbookViewId="0">
      <pane ySplit="3" topLeftCell="A16" activePane="bottomLeft" state="frozen"/>
      <selection/>
      <selection pane="bottomLeft" activeCell="N30" sqref="N30"/>
    </sheetView>
  </sheetViews>
  <sheetFormatPr defaultColWidth="9" defaultRowHeight="12.75"/>
  <cols>
    <col min="1" max="1" width="5.14285714285714" customWidth="1"/>
    <col min="2" max="2" width="17.5714285714286" customWidth="1"/>
    <col min="3" max="3" width="15.4285714285714" customWidth="1"/>
    <col min="4" max="4" width="12" customWidth="1"/>
    <col min="5" max="5" width="8" customWidth="1"/>
    <col min="6" max="6" width="13.5714285714286" customWidth="1"/>
    <col min="7" max="7" width="12.1428571428571" customWidth="1"/>
    <col min="8" max="8" width="14.1428571428571" customWidth="1"/>
    <col min="9" max="9" width="7.57142857142857" customWidth="1"/>
    <col min="10" max="10" width="8.14285714285714" customWidth="1"/>
    <col min="12" max="12" width="7.28571428571429" customWidth="1"/>
    <col min="13" max="13" width="7.42857142857143" customWidth="1"/>
    <col min="14" max="14" width="9.42857142857143" customWidth="1"/>
  </cols>
  <sheetData>
    <row r="1" ht="30" customHeight="1" spans="1:1">
      <c r="A1" s="1" t="s">
        <v>0</v>
      </c>
    </row>
    <row r="2" ht="30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0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ht="30" customHeight="1" spans="1:14">
      <c r="A4" s="4">
        <v>1</v>
      </c>
      <c r="B4" s="5" t="s">
        <v>16</v>
      </c>
      <c r="C4" s="6" t="s">
        <v>17</v>
      </c>
      <c r="D4" s="7" t="str">
        <f>"240501015425"</f>
        <v>240501015425</v>
      </c>
      <c r="E4" s="8" t="str">
        <f>"陈正昊"</f>
        <v>陈正昊</v>
      </c>
      <c r="F4" s="9" t="s">
        <v>18</v>
      </c>
      <c r="G4" s="9" t="s">
        <v>19</v>
      </c>
      <c r="H4" s="9" t="s">
        <v>20</v>
      </c>
      <c r="I4" s="9" t="s">
        <v>21</v>
      </c>
      <c r="J4" s="11">
        <v>64.6</v>
      </c>
      <c r="K4" s="11">
        <v>71.88</v>
      </c>
      <c r="L4" s="11">
        <f t="shared" ref="L4:L67" si="0">J4*0.5+K4*0.5</f>
        <v>68.24</v>
      </c>
      <c r="M4" s="12" t="s">
        <v>22</v>
      </c>
      <c r="N4" s="4"/>
    </row>
    <row r="5" ht="30" customHeight="1" spans="1:14">
      <c r="A5" s="4">
        <v>2</v>
      </c>
      <c r="B5" s="5" t="s">
        <v>16</v>
      </c>
      <c r="C5" s="6" t="s">
        <v>23</v>
      </c>
      <c r="D5" s="7" t="str">
        <f>"240502016606"</f>
        <v>240502016606</v>
      </c>
      <c r="E5" s="8" t="str">
        <f>"尹紫剑"</f>
        <v>尹紫剑</v>
      </c>
      <c r="F5" s="9" t="s">
        <v>24</v>
      </c>
      <c r="G5" s="9" t="s">
        <v>25</v>
      </c>
      <c r="H5" s="9" t="s">
        <v>26</v>
      </c>
      <c r="I5" s="9" t="s">
        <v>21</v>
      </c>
      <c r="J5" s="11">
        <v>72.9</v>
      </c>
      <c r="K5" s="11">
        <v>74.92</v>
      </c>
      <c r="L5" s="11">
        <f t="shared" si="0"/>
        <v>73.91</v>
      </c>
      <c r="M5" s="12" t="s">
        <v>22</v>
      </c>
      <c r="N5" s="4"/>
    </row>
    <row r="6" ht="22.5" spans="1:14">
      <c r="A6" s="4">
        <v>3</v>
      </c>
      <c r="B6" s="5" t="s">
        <v>27</v>
      </c>
      <c r="C6" s="7" t="s">
        <v>28</v>
      </c>
      <c r="D6" s="7" t="str">
        <f>"240503011201"</f>
        <v>240503011201</v>
      </c>
      <c r="E6" s="8" t="str">
        <f>"吴江珍"</f>
        <v>吴江珍</v>
      </c>
      <c r="F6" s="9" t="s">
        <v>29</v>
      </c>
      <c r="G6" s="9" t="s">
        <v>19</v>
      </c>
      <c r="H6" s="9" t="s">
        <v>30</v>
      </c>
      <c r="I6" s="9" t="s">
        <v>21</v>
      </c>
      <c r="J6" s="11">
        <v>71.5</v>
      </c>
      <c r="K6" s="11">
        <v>76.22</v>
      </c>
      <c r="L6" s="11">
        <f t="shared" si="0"/>
        <v>73.86</v>
      </c>
      <c r="M6" s="12" t="s">
        <v>31</v>
      </c>
      <c r="N6" s="3" t="s">
        <v>32</v>
      </c>
    </row>
    <row r="7" ht="22.5" spans="1:14">
      <c r="A7" s="4">
        <v>4</v>
      </c>
      <c r="B7" s="5" t="s">
        <v>33</v>
      </c>
      <c r="C7" s="7" t="s">
        <v>34</v>
      </c>
      <c r="D7" s="7" t="str">
        <f>"240504015023"</f>
        <v>240504015023</v>
      </c>
      <c r="E7" s="8" t="str">
        <f>"储兆琳"</f>
        <v>储兆琳</v>
      </c>
      <c r="F7" s="9" t="s">
        <v>24</v>
      </c>
      <c r="G7" s="9" t="s">
        <v>35</v>
      </c>
      <c r="H7" s="9" t="s">
        <v>36</v>
      </c>
      <c r="I7" s="9" t="s">
        <v>37</v>
      </c>
      <c r="J7" s="11">
        <v>74</v>
      </c>
      <c r="K7" s="11">
        <v>76.56</v>
      </c>
      <c r="L7" s="11">
        <f t="shared" si="0"/>
        <v>75.28</v>
      </c>
      <c r="M7" s="12" t="s">
        <v>22</v>
      </c>
      <c r="N7" s="4"/>
    </row>
    <row r="8" ht="22.5" spans="1:14">
      <c r="A8" s="4">
        <v>5</v>
      </c>
      <c r="B8" s="5" t="s">
        <v>38</v>
      </c>
      <c r="C8" s="7" t="s">
        <v>39</v>
      </c>
      <c r="D8" s="7" t="str">
        <f>"240505011228"</f>
        <v>240505011228</v>
      </c>
      <c r="E8" s="8" t="str">
        <f>"麻宗亮"</f>
        <v>麻宗亮</v>
      </c>
      <c r="F8" s="9" t="s">
        <v>24</v>
      </c>
      <c r="G8" s="9" t="s">
        <v>40</v>
      </c>
      <c r="H8" s="9" t="s">
        <v>41</v>
      </c>
      <c r="I8" s="9" t="s">
        <v>37</v>
      </c>
      <c r="J8" s="11">
        <v>74.6</v>
      </c>
      <c r="K8" s="11">
        <v>75.76</v>
      </c>
      <c r="L8" s="11">
        <f t="shared" si="0"/>
        <v>75.18</v>
      </c>
      <c r="M8" s="12" t="s">
        <v>22</v>
      </c>
      <c r="N8" s="4"/>
    </row>
    <row r="9" ht="33.75" spans="1:14">
      <c r="A9" s="4">
        <v>6</v>
      </c>
      <c r="B9" s="5" t="s">
        <v>42</v>
      </c>
      <c r="C9" s="7" t="s">
        <v>43</v>
      </c>
      <c r="D9" s="7" t="str">
        <f>"240506015910"</f>
        <v>240506015910</v>
      </c>
      <c r="E9" s="8" t="str">
        <f>"邢逸伦"</f>
        <v>邢逸伦</v>
      </c>
      <c r="F9" s="9" t="s">
        <v>24</v>
      </c>
      <c r="G9" s="9" t="s">
        <v>44</v>
      </c>
      <c r="H9" s="9" t="s">
        <v>45</v>
      </c>
      <c r="I9" s="9" t="s">
        <v>21</v>
      </c>
      <c r="J9" s="11">
        <v>77.1</v>
      </c>
      <c r="K9" s="11">
        <v>73.78</v>
      </c>
      <c r="L9" s="11">
        <f t="shared" si="0"/>
        <v>75.44</v>
      </c>
      <c r="M9" s="12" t="s">
        <v>22</v>
      </c>
      <c r="N9" s="4"/>
    </row>
    <row r="10" ht="22.5" spans="1:14">
      <c r="A10" s="4">
        <v>7</v>
      </c>
      <c r="B10" s="5" t="s">
        <v>46</v>
      </c>
      <c r="C10" s="7" t="s">
        <v>47</v>
      </c>
      <c r="D10" s="7" t="str">
        <f>"240507015328"</f>
        <v>240507015328</v>
      </c>
      <c r="E10" s="8" t="str">
        <f>"梅宇"</f>
        <v>梅宇</v>
      </c>
      <c r="F10" s="9" t="s">
        <v>24</v>
      </c>
      <c r="G10" s="9" t="s">
        <v>48</v>
      </c>
      <c r="H10" s="9" t="s">
        <v>49</v>
      </c>
      <c r="I10" s="9" t="s">
        <v>21</v>
      </c>
      <c r="J10" s="11">
        <v>73.9</v>
      </c>
      <c r="K10" s="11">
        <v>72.16</v>
      </c>
      <c r="L10" s="11">
        <f t="shared" si="0"/>
        <v>73.03</v>
      </c>
      <c r="M10" s="12" t="s">
        <v>22</v>
      </c>
      <c r="N10" s="4"/>
    </row>
    <row r="11" spans="1:14">
      <c r="A11" s="4">
        <v>8</v>
      </c>
      <c r="B11" s="5" t="s">
        <v>50</v>
      </c>
      <c r="C11" s="7" t="s">
        <v>51</v>
      </c>
      <c r="D11" s="7" t="str">
        <f>"240508014102"</f>
        <v>240508014102</v>
      </c>
      <c r="E11" s="8" t="str">
        <f>"齐剑雄"</f>
        <v>齐剑雄</v>
      </c>
      <c r="F11" s="9" t="s">
        <v>24</v>
      </c>
      <c r="G11" s="9" t="s">
        <v>52</v>
      </c>
      <c r="H11" s="9" t="s">
        <v>53</v>
      </c>
      <c r="I11" s="9" t="s">
        <v>21</v>
      </c>
      <c r="J11" s="11">
        <v>80</v>
      </c>
      <c r="K11" s="11">
        <v>77.02</v>
      </c>
      <c r="L11" s="11">
        <f t="shared" si="0"/>
        <v>78.51</v>
      </c>
      <c r="M11" s="12" t="s">
        <v>22</v>
      </c>
      <c r="N11" s="4"/>
    </row>
    <row r="12" ht="22.5" spans="1:14">
      <c r="A12" s="4">
        <v>9</v>
      </c>
      <c r="B12" s="5" t="s">
        <v>50</v>
      </c>
      <c r="C12" s="7" t="s">
        <v>54</v>
      </c>
      <c r="D12" s="7" t="str">
        <f>"240509014811"</f>
        <v>240509014811</v>
      </c>
      <c r="E12" s="8" t="str">
        <f>"刘慧源"</f>
        <v>刘慧源</v>
      </c>
      <c r="F12" s="9" t="s">
        <v>55</v>
      </c>
      <c r="G12" s="9" t="s">
        <v>56</v>
      </c>
      <c r="H12" s="9" t="s">
        <v>57</v>
      </c>
      <c r="I12" s="9" t="s">
        <v>21</v>
      </c>
      <c r="J12" s="11">
        <v>76.9</v>
      </c>
      <c r="K12" s="11">
        <v>78.12</v>
      </c>
      <c r="L12" s="11">
        <f t="shared" si="0"/>
        <v>77.51</v>
      </c>
      <c r="M12" s="12" t="s">
        <v>22</v>
      </c>
      <c r="N12" s="4"/>
    </row>
    <row r="13" ht="22.5" spans="1:14">
      <c r="A13" s="4">
        <v>10</v>
      </c>
      <c r="B13" s="5" t="s">
        <v>58</v>
      </c>
      <c r="C13" s="7" t="s">
        <v>59</v>
      </c>
      <c r="D13" s="7" t="str">
        <f>"240510012419"</f>
        <v>240510012419</v>
      </c>
      <c r="E13" s="8" t="str">
        <f>"许环宇"</f>
        <v>许环宇</v>
      </c>
      <c r="F13" s="9" t="s">
        <v>24</v>
      </c>
      <c r="G13" s="9" t="s">
        <v>60</v>
      </c>
      <c r="H13" s="9" t="s">
        <v>61</v>
      </c>
      <c r="I13" s="9" t="s">
        <v>21</v>
      </c>
      <c r="J13" s="11">
        <v>75</v>
      </c>
      <c r="K13" s="11">
        <v>78.7</v>
      </c>
      <c r="L13" s="11">
        <f t="shared" si="0"/>
        <v>76.85</v>
      </c>
      <c r="M13" s="12" t="s">
        <v>31</v>
      </c>
      <c r="N13" s="13" t="s">
        <v>32</v>
      </c>
    </row>
    <row r="14" ht="22.5" spans="1:14">
      <c r="A14" s="4">
        <v>11</v>
      </c>
      <c r="B14" s="5" t="s">
        <v>58</v>
      </c>
      <c r="C14" s="7" t="s">
        <v>59</v>
      </c>
      <c r="D14" s="7" t="str">
        <f>"240510010623"</f>
        <v>240510010623</v>
      </c>
      <c r="E14" s="8" t="str">
        <f>"崔展铭"</f>
        <v>崔展铭</v>
      </c>
      <c r="F14" s="9" t="s">
        <v>24</v>
      </c>
      <c r="G14" s="9" t="s">
        <v>62</v>
      </c>
      <c r="H14" s="9" t="s">
        <v>61</v>
      </c>
      <c r="I14" s="9" t="s">
        <v>21</v>
      </c>
      <c r="J14" s="11">
        <v>73.6</v>
      </c>
      <c r="K14" s="11">
        <v>72.16</v>
      </c>
      <c r="L14" s="11">
        <f t="shared" si="0"/>
        <v>72.88</v>
      </c>
      <c r="M14" s="12" t="s">
        <v>63</v>
      </c>
      <c r="N14" s="14"/>
    </row>
    <row r="15" ht="22.5" spans="1:14">
      <c r="A15" s="4">
        <v>12</v>
      </c>
      <c r="B15" s="5" t="s">
        <v>58</v>
      </c>
      <c r="C15" s="7" t="s">
        <v>64</v>
      </c>
      <c r="D15" s="7" t="str">
        <f>"240511010728"</f>
        <v>240511010728</v>
      </c>
      <c r="E15" s="8" t="str">
        <f>"李佳欣"</f>
        <v>李佳欣</v>
      </c>
      <c r="F15" s="9" t="s">
        <v>24</v>
      </c>
      <c r="G15" s="9" t="s">
        <v>65</v>
      </c>
      <c r="H15" s="9" t="s">
        <v>66</v>
      </c>
      <c r="I15" s="9" t="s">
        <v>21</v>
      </c>
      <c r="J15" s="11">
        <v>72.8</v>
      </c>
      <c r="K15" s="11">
        <v>76.06</v>
      </c>
      <c r="L15" s="11">
        <f t="shared" si="0"/>
        <v>74.43</v>
      </c>
      <c r="M15" s="12" t="s">
        <v>22</v>
      </c>
      <c r="N15" s="15"/>
    </row>
    <row r="16" ht="22.5" spans="1:14">
      <c r="A16" s="4">
        <v>13</v>
      </c>
      <c r="B16" s="5" t="s">
        <v>58</v>
      </c>
      <c r="C16" s="7" t="s">
        <v>64</v>
      </c>
      <c r="D16" s="7" t="str">
        <f>"240511016103"</f>
        <v>240511016103</v>
      </c>
      <c r="E16" s="8" t="str">
        <f>"黄嘉慧"</f>
        <v>黄嘉慧</v>
      </c>
      <c r="F16" s="9" t="s">
        <v>67</v>
      </c>
      <c r="G16" s="9" t="s">
        <v>68</v>
      </c>
      <c r="H16" s="9" t="s">
        <v>69</v>
      </c>
      <c r="I16" s="9" t="s">
        <v>37</v>
      </c>
      <c r="J16" s="11">
        <v>73.8</v>
      </c>
      <c r="K16" s="11">
        <v>72.34</v>
      </c>
      <c r="L16" s="11">
        <f t="shared" si="0"/>
        <v>73.07</v>
      </c>
      <c r="M16" s="12" t="s">
        <v>31</v>
      </c>
      <c r="N16" s="14"/>
    </row>
    <row r="17" ht="22.5" spans="1:14">
      <c r="A17" s="4">
        <v>14</v>
      </c>
      <c r="B17" s="5" t="s">
        <v>58</v>
      </c>
      <c r="C17" s="7" t="s">
        <v>70</v>
      </c>
      <c r="D17" s="7" t="str">
        <f>"240512023515"</f>
        <v>240512023515</v>
      </c>
      <c r="E17" s="8" t="str">
        <f>"赵圣华"</f>
        <v>赵圣华</v>
      </c>
      <c r="F17" s="9" t="s">
        <v>24</v>
      </c>
      <c r="G17" s="9" t="s">
        <v>71</v>
      </c>
      <c r="H17" s="9" t="s">
        <v>72</v>
      </c>
      <c r="I17" s="9" t="s">
        <v>37</v>
      </c>
      <c r="J17" s="11">
        <v>79.7</v>
      </c>
      <c r="K17" s="11">
        <v>77.16</v>
      </c>
      <c r="L17" s="11">
        <f t="shared" si="0"/>
        <v>78.43</v>
      </c>
      <c r="M17" s="12" t="s">
        <v>31</v>
      </c>
      <c r="N17" s="13" t="s">
        <v>32</v>
      </c>
    </row>
    <row r="18" ht="22.5" spans="1:14">
      <c r="A18" s="4">
        <v>15</v>
      </c>
      <c r="B18" s="5" t="s">
        <v>58</v>
      </c>
      <c r="C18" s="7" t="s">
        <v>70</v>
      </c>
      <c r="D18" s="7" t="str">
        <f>"240512023007"</f>
        <v>240512023007</v>
      </c>
      <c r="E18" s="8" t="str">
        <f>"高政民"</f>
        <v>高政民</v>
      </c>
      <c r="F18" s="9" t="s">
        <v>24</v>
      </c>
      <c r="G18" s="9" t="s">
        <v>73</v>
      </c>
      <c r="H18" s="9" t="s">
        <v>74</v>
      </c>
      <c r="I18" s="9" t="s">
        <v>37</v>
      </c>
      <c r="J18" s="11">
        <v>75.3</v>
      </c>
      <c r="K18" s="11">
        <v>77</v>
      </c>
      <c r="L18" s="11">
        <f t="shared" si="0"/>
        <v>76.15</v>
      </c>
      <c r="M18" s="12" t="s">
        <v>63</v>
      </c>
      <c r="N18" s="14"/>
    </row>
    <row r="19" ht="22.5" spans="1:14">
      <c r="A19" s="4">
        <v>16</v>
      </c>
      <c r="B19" s="5" t="s">
        <v>58</v>
      </c>
      <c r="C19" s="7" t="s">
        <v>75</v>
      </c>
      <c r="D19" s="7" t="str">
        <f>"240513020221"</f>
        <v>240513020221</v>
      </c>
      <c r="E19" s="8" t="str">
        <f>"柏宝冬"</f>
        <v>柏宝冬</v>
      </c>
      <c r="F19" s="9" t="s">
        <v>24</v>
      </c>
      <c r="G19" s="9" t="s">
        <v>76</v>
      </c>
      <c r="H19" s="9" t="s">
        <v>77</v>
      </c>
      <c r="I19" s="9" t="s">
        <v>21</v>
      </c>
      <c r="J19" s="11">
        <v>77.9</v>
      </c>
      <c r="K19" s="11">
        <v>78.36</v>
      </c>
      <c r="L19" s="11">
        <f t="shared" si="0"/>
        <v>78.13</v>
      </c>
      <c r="M19" s="12" t="s">
        <v>22</v>
      </c>
      <c r="N19" s="15"/>
    </row>
    <row r="20" ht="22.5" spans="1:14">
      <c r="A20" s="4">
        <v>17</v>
      </c>
      <c r="B20" s="5" t="s">
        <v>58</v>
      </c>
      <c r="C20" s="7" t="s">
        <v>75</v>
      </c>
      <c r="D20" s="7" t="str">
        <f>"240513020806"</f>
        <v>240513020806</v>
      </c>
      <c r="E20" s="8" t="str">
        <f>"黄天"</f>
        <v>黄天</v>
      </c>
      <c r="F20" s="9" t="s">
        <v>24</v>
      </c>
      <c r="G20" s="9" t="s">
        <v>78</v>
      </c>
      <c r="H20" s="9" t="s">
        <v>79</v>
      </c>
      <c r="I20" s="9" t="s">
        <v>21</v>
      </c>
      <c r="J20" s="11">
        <v>79.2</v>
      </c>
      <c r="K20" s="11">
        <v>72.92</v>
      </c>
      <c r="L20" s="11">
        <f t="shared" si="0"/>
        <v>76.06</v>
      </c>
      <c r="M20" s="12" t="s">
        <v>31</v>
      </c>
      <c r="N20" s="14"/>
    </row>
    <row r="21" ht="22.5" spans="1:14">
      <c r="A21" s="4">
        <v>18</v>
      </c>
      <c r="B21" s="10" t="s">
        <v>80</v>
      </c>
      <c r="C21" s="7" t="s">
        <v>81</v>
      </c>
      <c r="D21" s="7" t="str">
        <f>"240514020101"</f>
        <v>240514020101</v>
      </c>
      <c r="E21" s="8" t="str">
        <f>"许好男"</f>
        <v>许好男</v>
      </c>
      <c r="F21" s="9" t="s">
        <v>82</v>
      </c>
      <c r="G21" s="9" t="s">
        <v>83</v>
      </c>
      <c r="H21" s="9" t="s">
        <v>84</v>
      </c>
      <c r="I21" s="9" t="s">
        <v>21</v>
      </c>
      <c r="J21" s="11">
        <v>77.1</v>
      </c>
      <c r="K21" s="11">
        <v>75.58</v>
      </c>
      <c r="L21" s="11">
        <f t="shared" si="0"/>
        <v>76.34</v>
      </c>
      <c r="M21" s="12" t="s">
        <v>22</v>
      </c>
      <c r="N21" s="15"/>
    </row>
    <row r="22" ht="22.5" spans="1:14">
      <c r="A22" s="4">
        <v>19</v>
      </c>
      <c r="B22" s="10" t="s">
        <v>80</v>
      </c>
      <c r="C22" s="7" t="s">
        <v>81</v>
      </c>
      <c r="D22" s="7" t="str">
        <f>"240514020525"</f>
        <v>240514020525</v>
      </c>
      <c r="E22" s="8" t="str">
        <f>"胡一凡"</f>
        <v>胡一凡</v>
      </c>
      <c r="F22" s="9" t="s">
        <v>24</v>
      </c>
      <c r="G22" s="9" t="s">
        <v>78</v>
      </c>
      <c r="H22" s="9" t="s">
        <v>85</v>
      </c>
      <c r="I22" s="9" t="s">
        <v>37</v>
      </c>
      <c r="J22" s="11">
        <v>72.9</v>
      </c>
      <c r="K22" s="11">
        <v>77.5</v>
      </c>
      <c r="L22" s="11">
        <f t="shared" si="0"/>
        <v>75.2</v>
      </c>
      <c r="M22" s="12" t="s">
        <v>31</v>
      </c>
      <c r="N22" s="16"/>
    </row>
    <row r="23" ht="22.5" spans="1:14">
      <c r="A23" s="4">
        <v>20</v>
      </c>
      <c r="B23" s="10" t="s">
        <v>80</v>
      </c>
      <c r="C23" s="7" t="s">
        <v>81</v>
      </c>
      <c r="D23" s="7" t="str">
        <f>"240514020109"</f>
        <v>240514020109</v>
      </c>
      <c r="E23" s="8" t="str">
        <f>"步清"</f>
        <v>步清</v>
      </c>
      <c r="F23" s="9" t="s">
        <v>86</v>
      </c>
      <c r="G23" s="9" t="s">
        <v>78</v>
      </c>
      <c r="H23" s="9" t="s">
        <v>85</v>
      </c>
      <c r="I23" s="9" t="s">
        <v>37</v>
      </c>
      <c r="J23" s="11">
        <v>71.9</v>
      </c>
      <c r="K23" s="11">
        <v>77.68</v>
      </c>
      <c r="L23" s="11">
        <f t="shared" si="0"/>
        <v>74.79</v>
      </c>
      <c r="M23" s="12" t="s">
        <v>63</v>
      </c>
      <c r="N23" s="14"/>
    </row>
    <row r="24" ht="22.5" spans="1:14">
      <c r="A24" s="4">
        <v>21</v>
      </c>
      <c r="B24" s="5" t="s">
        <v>80</v>
      </c>
      <c r="C24" s="7" t="s">
        <v>87</v>
      </c>
      <c r="D24" s="7" t="str">
        <f>"240515024307"</f>
        <v>240515024307</v>
      </c>
      <c r="E24" s="8" t="str">
        <f>"张思璇"</f>
        <v>张思璇</v>
      </c>
      <c r="F24" s="9" t="s">
        <v>24</v>
      </c>
      <c r="G24" s="9" t="s">
        <v>78</v>
      </c>
      <c r="H24" s="9" t="s">
        <v>88</v>
      </c>
      <c r="I24" s="9" t="s">
        <v>21</v>
      </c>
      <c r="J24" s="11">
        <v>73.3</v>
      </c>
      <c r="K24" s="11">
        <v>75.04</v>
      </c>
      <c r="L24" s="11">
        <f t="shared" si="0"/>
        <v>74.17</v>
      </c>
      <c r="M24" s="12" t="s">
        <v>22</v>
      </c>
      <c r="N24" s="4"/>
    </row>
    <row r="25" ht="22.5" spans="1:14">
      <c r="A25" s="4">
        <v>22</v>
      </c>
      <c r="B25" s="5" t="s">
        <v>80</v>
      </c>
      <c r="C25" s="7" t="s">
        <v>89</v>
      </c>
      <c r="D25" s="7" t="str">
        <f>"240516020903"</f>
        <v>240516020903</v>
      </c>
      <c r="E25" s="8" t="str">
        <f>"吴李良"</f>
        <v>吴李良</v>
      </c>
      <c r="F25" s="9" t="s">
        <v>24</v>
      </c>
      <c r="G25" s="9" t="s">
        <v>90</v>
      </c>
      <c r="H25" s="9" t="s">
        <v>91</v>
      </c>
      <c r="I25" s="9" t="s">
        <v>21</v>
      </c>
      <c r="J25" s="11">
        <v>73.8</v>
      </c>
      <c r="K25" s="11">
        <v>75.18</v>
      </c>
      <c r="L25" s="11">
        <f t="shared" si="0"/>
        <v>74.49</v>
      </c>
      <c r="M25" s="12" t="s">
        <v>22</v>
      </c>
      <c r="N25" s="4"/>
    </row>
    <row r="26" ht="22.5" spans="1:14">
      <c r="A26" s="4">
        <v>23</v>
      </c>
      <c r="B26" s="5" t="s">
        <v>80</v>
      </c>
      <c r="C26" s="7" t="s">
        <v>92</v>
      </c>
      <c r="D26" s="7" t="str">
        <f>"240517023224"</f>
        <v>240517023224</v>
      </c>
      <c r="E26" s="8" t="str">
        <f>"龚锦亭"</f>
        <v>龚锦亭</v>
      </c>
      <c r="F26" s="9" t="s">
        <v>24</v>
      </c>
      <c r="G26" s="9" t="s">
        <v>93</v>
      </c>
      <c r="H26" s="9" t="s">
        <v>91</v>
      </c>
      <c r="I26" s="9" t="s">
        <v>21</v>
      </c>
      <c r="J26" s="11">
        <v>68.9</v>
      </c>
      <c r="K26" s="11">
        <v>78.8</v>
      </c>
      <c r="L26" s="11">
        <f t="shared" si="0"/>
        <v>73.85</v>
      </c>
      <c r="M26" s="12" t="s">
        <v>22</v>
      </c>
      <c r="N26" s="4"/>
    </row>
    <row r="27" ht="22.5" spans="1:14">
      <c r="A27" s="4">
        <v>24</v>
      </c>
      <c r="B27" s="5" t="s">
        <v>94</v>
      </c>
      <c r="C27" s="7" t="s">
        <v>95</v>
      </c>
      <c r="D27" s="7" t="str">
        <f>"240518022713"</f>
        <v>240518022713</v>
      </c>
      <c r="E27" s="8" t="str">
        <f>"顾佳杰"</f>
        <v>顾佳杰</v>
      </c>
      <c r="F27" s="9" t="s">
        <v>24</v>
      </c>
      <c r="G27" s="9" t="s">
        <v>96</v>
      </c>
      <c r="H27" s="9" t="s">
        <v>97</v>
      </c>
      <c r="I27" s="9" t="s">
        <v>21</v>
      </c>
      <c r="J27" s="11">
        <v>66.7</v>
      </c>
      <c r="K27" s="11">
        <v>74.6</v>
      </c>
      <c r="L27" s="11">
        <f t="shared" si="0"/>
        <v>70.65</v>
      </c>
      <c r="M27" s="12" t="s">
        <v>31</v>
      </c>
      <c r="N27" s="3" t="s">
        <v>32</v>
      </c>
    </row>
    <row r="28" ht="22.5" spans="1:14">
      <c r="A28" s="4">
        <v>25</v>
      </c>
      <c r="B28" s="5" t="s">
        <v>94</v>
      </c>
      <c r="C28" s="7" t="s">
        <v>98</v>
      </c>
      <c r="D28" s="7" t="str">
        <f>"240519025204"</f>
        <v>240519025204</v>
      </c>
      <c r="E28" s="8" t="str">
        <f>"彭秀娟"</f>
        <v>彭秀娟</v>
      </c>
      <c r="F28" s="9" t="s">
        <v>24</v>
      </c>
      <c r="G28" s="9" t="s">
        <v>99</v>
      </c>
      <c r="H28" s="9" t="s">
        <v>100</v>
      </c>
      <c r="I28" s="9" t="s">
        <v>21</v>
      </c>
      <c r="J28" s="11">
        <v>71</v>
      </c>
      <c r="K28" s="11">
        <v>75.34</v>
      </c>
      <c r="L28" s="11">
        <f t="shared" si="0"/>
        <v>73.17</v>
      </c>
      <c r="M28" s="12" t="s">
        <v>22</v>
      </c>
      <c r="N28" s="4"/>
    </row>
    <row r="29" ht="22.5" spans="1:14">
      <c r="A29" s="4">
        <v>26</v>
      </c>
      <c r="B29" s="5" t="s">
        <v>101</v>
      </c>
      <c r="C29" s="7" t="s">
        <v>102</v>
      </c>
      <c r="D29" s="7" t="str">
        <f>"240520024309"</f>
        <v>240520024309</v>
      </c>
      <c r="E29" s="8" t="str">
        <f>"孟繁浩"</f>
        <v>孟繁浩</v>
      </c>
      <c r="F29" s="9" t="s">
        <v>24</v>
      </c>
      <c r="G29" s="9" t="s">
        <v>103</v>
      </c>
      <c r="H29" s="9" t="s">
        <v>100</v>
      </c>
      <c r="I29" s="9" t="s">
        <v>21</v>
      </c>
      <c r="J29" s="11">
        <v>67.6</v>
      </c>
      <c r="K29" s="11">
        <v>71.92</v>
      </c>
      <c r="L29" s="11">
        <f t="shared" si="0"/>
        <v>69.76</v>
      </c>
      <c r="M29" s="12" t="s">
        <v>31</v>
      </c>
      <c r="N29" s="3" t="s">
        <v>32</v>
      </c>
    </row>
    <row r="30" ht="22.5" spans="1:14">
      <c r="A30" s="4">
        <v>27</v>
      </c>
      <c r="B30" s="5" t="s">
        <v>101</v>
      </c>
      <c r="C30" s="7" t="s">
        <v>104</v>
      </c>
      <c r="D30" s="7" t="str">
        <f>"240521022612"</f>
        <v>240521022612</v>
      </c>
      <c r="E30" s="8" t="str">
        <f>"朱悦"</f>
        <v>朱悦</v>
      </c>
      <c r="F30" s="9" t="s">
        <v>24</v>
      </c>
      <c r="G30" s="9" t="s">
        <v>78</v>
      </c>
      <c r="H30" s="9" t="s">
        <v>105</v>
      </c>
      <c r="I30" s="9" t="s">
        <v>37</v>
      </c>
      <c r="J30" s="11">
        <v>64.1</v>
      </c>
      <c r="K30" s="11">
        <v>72.62</v>
      </c>
      <c r="L30" s="11">
        <f t="shared" si="0"/>
        <v>68.36</v>
      </c>
      <c r="M30" s="12" t="s">
        <v>31</v>
      </c>
      <c r="N30" s="3" t="s">
        <v>32</v>
      </c>
    </row>
    <row r="31" ht="22.5" spans="1:14">
      <c r="A31" s="4">
        <v>28</v>
      </c>
      <c r="B31" s="5" t="s">
        <v>106</v>
      </c>
      <c r="C31" s="7" t="s">
        <v>107</v>
      </c>
      <c r="D31" s="7" t="str">
        <f>"240522020530"</f>
        <v>240522020530</v>
      </c>
      <c r="E31" s="8" t="str">
        <f>"刘源"</f>
        <v>刘源</v>
      </c>
      <c r="F31" s="9" t="s">
        <v>108</v>
      </c>
      <c r="G31" s="9" t="s">
        <v>78</v>
      </c>
      <c r="H31" s="9" t="s">
        <v>100</v>
      </c>
      <c r="I31" s="9" t="s">
        <v>21</v>
      </c>
      <c r="J31" s="11">
        <v>66.8</v>
      </c>
      <c r="K31" s="11">
        <v>74.16</v>
      </c>
      <c r="L31" s="11">
        <f t="shared" si="0"/>
        <v>70.48</v>
      </c>
      <c r="M31" s="12" t="s">
        <v>22</v>
      </c>
      <c r="N31" s="4"/>
    </row>
    <row r="32" ht="22.5" spans="1:14">
      <c r="A32" s="4">
        <v>29</v>
      </c>
      <c r="B32" s="5" t="s">
        <v>106</v>
      </c>
      <c r="C32" s="7" t="s">
        <v>109</v>
      </c>
      <c r="D32" s="7" t="str">
        <f>"240523023507"</f>
        <v>240523023507</v>
      </c>
      <c r="E32" s="8" t="str">
        <f>"陈蕙雅"</f>
        <v>陈蕙雅</v>
      </c>
      <c r="F32" s="9" t="s">
        <v>110</v>
      </c>
      <c r="G32" s="9" t="s">
        <v>78</v>
      </c>
      <c r="H32" s="9" t="s">
        <v>111</v>
      </c>
      <c r="I32" s="9" t="s">
        <v>21</v>
      </c>
      <c r="J32" s="11">
        <v>66.3</v>
      </c>
      <c r="K32" s="11">
        <v>77.38</v>
      </c>
      <c r="L32" s="11">
        <f t="shared" si="0"/>
        <v>71.84</v>
      </c>
      <c r="M32" s="12" t="s">
        <v>31</v>
      </c>
      <c r="N32" s="3" t="s">
        <v>32</v>
      </c>
    </row>
    <row r="33" ht="22.5" spans="1:14">
      <c r="A33" s="4">
        <v>30</v>
      </c>
      <c r="B33" s="5" t="s">
        <v>112</v>
      </c>
      <c r="C33" s="7" t="s">
        <v>113</v>
      </c>
      <c r="D33" s="7" t="str">
        <f>"240524020521"</f>
        <v>240524020521</v>
      </c>
      <c r="E33" s="8" t="str">
        <f>"金奕欣"</f>
        <v>金奕欣</v>
      </c>
      <c r="F33" s="9" t="s">
        <v>24</v>
      </c>
      <c r="G33" s="9" t="s">
        <v>114</v>
      </c>
      <c r="H33" s="9" t="s">
        <v>115</v>
      </c>
      <c r="I33" s="9" t="s">
        <v>37</v>
      </c>
      <c r="J33" s="11">
        <v>70.6</v>
      </c>
      <c r="K33" s="11">
        <v>78.12</v>
      </c>
      <c r="L33" s="11">
        <f t="shared" si="0"/>
        <v>74.36</v>
      </c>
      <c r="M33" s="12" t="s">
        <v>22</v>
      </c>
      <c r="N33" s="4"/>
    </row>
    <row r="34" ht="22.5" spans="1:14">
      <c r="A34" s="4">
        <v>31</v>
      </c>
      <c r="B34" s="5" t="s">
        <v>112</v>
      </c>
      <c r="C34" s="7" t="s">
        <v>116</v>
      </c>
      <c r="D34" s="7" t="str">
        <f>"240525023213"</f>
        <v>240525023213</v>
      </c>
      <c r="E34" s="8" t="str">
        <f>"盛嘉轶"</f>
        <v>盛嘉轶</v>
      </c>
      <c r="F34" s="9" t="s">
        <v>24</v>
      </c>
      <c r="G34" s="9" t="s">
        <v>117</v>
      </c>
      <c r="H34" s="9" t="s">
        <v>118</v>
      </c>
      <c r="I34" s="9" t="s">
        <v>21</v>
      </c>
      <c r="J34" s="11">
        <v>73</v>
      </c>
      <c r="K34" s="11">
        <v>77.74</v>
      </c>
      <c r="L34" s="11">
        <f t="shared" si="0"/>
        <v>75.37</v>
      </c>
      <c r="M34" s="12" t="s">
        <v>22</v>
      </c>
      <c r="N34" s="4"/>
    </row>
    <row r="35" ht="22.5" spans="1:14">
      <c r="A35" s="4">
        <v>32</v>
      </c>
      <c r="B35" s="5" t="s">
        <v>112</v>
      </c>
      <c r="C35" s="7" t="s">
        <v>119</v>
      </c>
      <c r="D35" s="7" t="str">
        <f>"240526022519"</f>
        <v>240526022519</v>
      </c>
      <c r="E35" s="8" t="str">
        <f>"苏靖雯"</f>
        <v>苏靖雯</v>
      </c>
      <c r="F35" s="9" t="s">
        <v>24</v>
      </c>
      <c r="G35" s="9" t="s">
        <v>60</v>
      </c>
      <c r="H35" s="9" t="s">
        <v>120</v>
      </c>
      <c r="I35" s="9" t="s">
        <v>21</v>
      </c>
      <c r="J35" s="11">
        <v>75.1</v>
      </c>
      <c r="K35" s="11">
        <v>74.32</v>
      </c>
      <c r="L35" s="11">
        <f t="shared" si="0"/>
        <v>74.71</v>
      </c>
      <c r="M35" s="12" t="s">
        <v>31</v>
      </c>
      <c r="N35" s="3" t="s">
        <v>32</v>
      </c>
    </row>
    <row r="36" ht="22.5" spans="1:14">
      <c r="A36" s="4">
        <v>33</v>
      </c>
      <c r="B36" s="5" t="s">
        <v>121</v>
      </c>
      <c r="C36" s="7" t="s">
        <v>122</v>
      </c>
      <c r="D36" s="7" t="str">
        <f>"240527044225"</f>
        <v>240527044225</v>
      </c>
      <c r="E36" s="8" t="str">
        <f>"李俊"</f>
        <v>李俊</v>
      </c>
      <c r="F36" s="9" t="s">
        <v>24</v>
      </c>
      <c r="G36" s="9" t="s">
        <v>123</v>
      </c>
      <c r="H36" s="9" t="s">
        <v>124</v>
      </c>
      <c r="I36" s="9" t="s">
        <v>37</v>
      </c>
      <c r="J36" s="11">
        <v>73.3</v>
      </c>
      <c r="K36" s="11">
        <v>74.64</v>
      </c>
      <c r="L36" s="11">
        <f t="shared" si="0"/>
        <v>73.97</v>
      </c>
      <c r="M36" s="12" t="s">
        <v>31</v>
      </c>
      <c r="N36" s="3" t="s">
        <v>32</v>
      </c>
    </row>
    <row r="37" ht="22.5" spans="1:14">
      <c r="A37" s="4">
        <v>34</v>
      </c>
      <c r="B37" s="5" t="s">
        <v>121</v>
      </c>
      <c r="C37" s="7" t="s">
        <v>125</v>
      </c>
      <c r="D37" s="7" t="str">
        <f>"240528030912"</f>
        <v>240528030912</v>
      </c>
      <c r="E37" s="8" t="str">
        <f>"冯昕"</f>
        <v>冯昕</v>
      </c>
      <c r="F37" s="9" t="s">
        <v>126</v>
      </c>
      <c r="G37" s="9" t="s">
        <v>127</v>
      </c>
      <c r="H37" s="9" t="s">
        <v>128</v>
      </c>
      <c r="I37" s="9" t="s">
        <v>21</v>
      </c>
      <c r="J37" s="11">
        <v>79.6</v>
      </c>
      <c r="K37" s="11">
        <v>77.62</v>
      </c>
      <c r="L37" s="11">
        <f t="shared" si="0"/>
        <v>78.61</v>
      </c>
      <c r="M37" s="12" t="s">
        <v>22</v>
      </c>
      <c r="N37" s="4"/>
    </row>
    <row r="38" ht="22.5" spans="1:14">
      <c r="A38" s="4">
        <v>35</v>
      </c>
      <c r="B38" s="5" t="s">
        <v>121</v>
      </c>
      <c r="C38" s="7" t="s">
        <v>129</v>
      </c>
      <c r="D38" s="7" t="str">
        <f>"240529031005"</f>
        <v>240529031005</v>
      </c>
      <c r="E38" s="8" t="str">
        <f>"赵屹"</f>
        <v>赵屹</v>
      </c>
      <c r="F38" s="9" t="s">
        <v>24</v>
      </c>
      <c r="G38" s="9" t="s">
        <v>130</v>
      </c>
      <c r="H38" s="9" t="s">
        <v>131</v>
      </c>
      <c r="I38" s="9" t="s">
        <v>37</v>
      </c>
      <c r="J38" s="11">
        <v>77.7</v>
      </c>
      <c r="K38" s="11">
        <v>73.94</v>
      </c>
      <c r="L38" s="11">
        <f t="shared" si="0"/>
        <v>75.82</v>
      </c>
      <c r="M38" s="12" t="s">
        <v>31</v>
      </c>
      <c r="N38" s="3" t="s">
        <v>32</v>
      </c>
    </row>
    <row r="39" ht="22.5" spans="1:14">
      <c r="A39" s="4">
        <v>36</v>
      </c>
      <c r="B39" s="5" t="s">
        <v>132</v>
      </c>
      <c r="C39" s="7" t="s">
        <v>133</v>
      </c>
      <c r="D39" s="7" t="str">
        <f>"240530017010"</f>
        <v>240530017010</v>
      </c>
      <c r="E39" s="8" t="str">
        <f>"章苏榕"</f>
        <v>章苏榕</v>
      </c>
      <c r="F39" s="9" t="s">
        <v>24</v>
      </c>
      <c r="G39" s="9" t="s">
        <v>134</v>
      </c>
      <c r="H39" s="9" t="s">
        <v>135</v>
      </c>
      <c r="I39" s="9" t="s">
        <v>21</v>
      </c>
      <c r="J39" s="11">
        <v>75.3</v>
      </c>
      <c r="K39" s="11">
        <v>76.88</v>
      </c>
      <c r="L39" s="11">
        <f t="shared" si="0"/>
        <v>76.09</v>
      </c>
      <c r="M39" s="12" t="s">
        <v>22</v>
      </c>
      <c r="N39" s="4"/>
    </row>
    <row r="40" ht="22.5" spans="1:14">
      <c r="A40" s="4">
        <v>37</v>
      </c>
      <c r="B40" s="5" t="s">
        <v>136</v>
      </c>
      <c r="C40" s="7" t="s">
        <v>137</v>
      </c>
      <c r="D40" s="7" t="str">
        <f>"240531031919"</f>
        <v>240531031919</v>
      </c>
      <c r="E40" s="8" t="str">
        <f>"秦志芳"</f>
        <v>秦志芳</v>
      </c>
      <c r="F40" s="9" t="s">
        <v>138</v>
      </c>
      <c r="G40" s="9" t="s">
        <v>139</v>
      </c>
      <c r="H40" s="9" t="s">
        <v>140</v>
      </c>
      <c r="I40" s="9" t="s">
        <v>21</v>
      </c>
      <c r="J40" s="11">
        <v>78.1</v>
      </c>
      <c r="K40" s="11">
        <v>72.44</v>
      </c>
      <c r="L40" s="11">
        <f t="shared" si="0"/>
        <v>75.27</v>
      </c>
      <c r="M40" s="12" t="s">
        <v>22</v>
      </c>
      <c r="N40" s="4"/>
    </row>
    <row r="41" ht="22.5" spans="1:14">
      <c r="A41" s="4">
        <v>38</v>
      </c>
      <c r="B41" s="5" t="s">
        <v>141</v>
      </c>
      <c r="C41" s="7" t="s">
        <v>142</v>
      </c>
      <c r="D41" s="7" t="str">
        <f>"240532030211"</f>
        <v>240532030211</v>
      </c>
      <c r="E41" s="8" t="str">
        <f>"何加龙"</f>
        <v>何加龙</v>
      </c>
      <c r="F41" s="9" t="s">
        <v>143</v>
      </c>
      <c r="G41" s="9" t="s">
        <v>144</v>
      </c>
      <c r="H41" s="9" t="s">
        <v>145</v>
      </c>
      <c r="I41" s="9" t="s">
        <v>21</v>
      </c>
      <c r="J41" s="11">
        <v>74.2</v>
      </c>
      <c r="K41" s="11">
        <v>73.1</v>
      </c>
      <c r="L41" s="11">
        <f t="shared" si="0"/>
        <v>73.65</v>
      </c>
      <c r="M41" s="12" t="s">
        <v>31</v>
      </c>
      <c r="N41" s="3" t="s">
        <v>32</v>
      </c>
    </row>
    <row r="42" ht="22.5" spans="1:14">
      <c r="A42" s="4">
        <v>39</v>
      </c>
      <c r="B42" s="5" t="s">
        <v>141</v>
      </c>
      <c r="C42" s="7" t="s">
        <v>146</v>
      </c>
      <c r="D42" s="7" t="str">
        <f>"240533043419"</f>
        <v>240533043419</v>
      </c>
      <c r="E42" s="8" t="str">
        <f>"王燕"</f>
        <v>王燕</v>
      </c>
      <c r="F42" s="9" t="s">
        <v>147</v>
      </c>
      <c r="G42" s="9" t="s">
        <v>148</v>
      </c>
      <c r="H42" s="9" t="s">
        <v>149</v>
      </c>
      <c r="I42" s="9" t="s">
        <v>21</v>
      </c>
      <c r="J42" s="11">
        <v>68.4</v>
      </c>
      <c r="K42" s="11">
        <v>78.42</v>
      </c>
      <c r="L42" s="11">
        <f t="shared" si="0"/>
        <v>73.41</v>
      </c>
      <c r="M42" s="11" t="s">
        <v>63</v>
      </c>
      <c r="N42" s="3" t="s">
        <v>150</v>
      </c>
    </row>
    <row r="43" ht="22.5" spans="1:14">
      <c r="A43" s="4">
        <v>40</v>
      </c>
      <c r="B43" s="5" t="s">
        <v>151</v>
      </c>
      <c r="C43" s="7" t="s">
        <v>152</v>
      </c>
      <c r="D43" s="7" t="str">
        <f>"240534052225"</f>
        <v>240534052225</v>
      </c>
      <c r="E43" s="8" t="str">
        <f>"张思睿"</f>
        <v>张思睿</v>
      </c>
      <c r="F43" s="9" t="s">
        <v>24</v>
      </c>
      <c r="G43" s="9" t="s">
        <v>153</v>
      </c>
      <c r="H43" s="9" t="s">
        <v>154</v>
      </c>
      <c r="I43" s="9" t="s">
        <v>21</v>
      </c>
      <c r="J43" s="11">
        <v>76.3</v>
      </c>
      <c r="K43" s="11">
        <v>73.82</v>
      </c>
      <c r="L43" s="11">
        <f t="shared" si="0"/>
        <v>75.06</v>
      </c>
      <c r="M43" s="12" t="s">
        <v>22</v>
      </c>
      <c r="N43" s="4"/>
    </row>
    <row r="44" ht="22.5" spans="1:14">
      <c r="A44" s="4">
        <v>41</v>
      </c>
      <c r="B44" s="5" t="s">
        <v>151</v>
      </c>
      <c r="C44" s="7" t="s">
        <v>155</v>
      </c>
      <c r="D44" s="7" t="str">
        <f>"240535040602"</f>
        <v>240535040602</v>
      </c>
      <c r="E44" s="8" t="str">
        <f>"刘亮"</f>
        <v>刘亮</v>
      </c>
      <c r="F44" s="9" t="s">
        <v>156</v>
      </c>
      <c r="G44" s="9" t="s">
        <v>157</v>
      </c>
      <c r="H44" s="9" t="s">
        <v>145</v>
      </c>
      <c r="I44" s="9" t="s">
        <v>21</v>
      </c>
      <c r="J44" s="11">
        <v>79.4</v>
      </c>
      <c r="K44" s="11">
        <v>74.94</v>
      </c>
      <c r="L44" s="11">
        <f t="shared" si="0"/>
        <v>77.17</v>
      </c>
      <c r="M44" s="12" t="s">
        <v>22</v>
      </c>
      <c r="N44" s="4"/>
    </row>
    <row r="45" ht="22.5" spans="1:14">
      <c r="A45" s="4">
        <v>42</v>
      </c>
      <c r="B45" s="5" t="s">
        <v>151</v>
      </c>
      <c r="C45" s="7" t="s">
        <v>158</v>
      </c>
      <c r="D45" s="7" t="str">
        <f>"240536052424"</f>
        <v>240536052424</v>
      </c>
      <c r="E45" s="8" t="str">
        <f>"钱华"</f>
        <v>钱华</v>
      </c>
      <c r="F45" s="9" t="s">
        <v>159</v>
      </c>
      <c r="G45" s="9" t="s">
        <v>160</v>
      </c>
      <c r="H45" s="9" t="s">
        <v>30</v>
      </c>
      <c r="I45" s="9" t="s">
        <v>21</v>
      </c>
      <c r="J45" s="11">
        <v>74.7</v>
      </c>
      <c r="K45" s="11">
        <v>75.22</v>
      </c>
      <c r="L45" s="11">
        <f t="shared" si="0"/>
        <v>74.96</v>
      </c>
      <c r="M45" s="12" t="s">
        <v>22</v>
      </c>
      <c r="N45" s="4"/>
    </row>
    <row r="46" ht="33.75" spans="1:14">
      <c r="A46" s="4">
        <v>43</v>
      </c>
      <c r="B46" s="5" t="s">
        <v>161</v>
      </c>
      <c r="C46" s="7" t="s">
        <v>162</v>
      </c>
      <c r="D46" s="7" t="str">
        <f>"240537042030"</f>
        <v>240537042030</v>
      </c>
      <c r="E46" s="8" t="str">
        <f>"曹明伟"</f>
        <v>曹明伟</v>
      </c>
      <c r="F46" s="9" t="s">
        <v>163</v>
      </c>
      <c r="G46" s="9" t="s">
        <v>164</v>
      </c>
      <c r="H46" s="9" t="s">
        <v>165</v>
      </c>
      <c r="I46" s="9" t="s">
        <v>37</v>
      </c>
      <c r="J46" s="11">
        <v>78.4</v>
      </c>
      <c r="K46" s="11">
        <v>72.72</v>
      </c>
      <c r="L46" s="11">
        <f t="shared" si="0"/>
        <v>75.56</v>
      </c>
      <c r="M46" s="12" t="s">
        <v>22</v>
      </c>
      <c r="N46" s="4"/>
    </row>
    <row r="47" ht="22.5" spans="1:14">
      <c r="A47" s="4">
        <v>44</v>
      </c>
      <c r="B47" s="5" t="s">
        <v>161</v>
      </c>
      <c r="C47" s="7" t="s">
        <v>166</v>
      </c>
      <c r="D47" s="7" t="str">
        <f>"240538044916"</f>
        <v>240538044916</v>
      </c>
      <c r="E47" s="8" t="str">
        <f>"张景正"</f>
        <v>张景正</v>
      </c>
      <c r="F47" s="9" t="s">
        <v>24</v>
      </c>
      <c r="G47" s="9" t="s">
        <v>167</v>
      </c>
      <c r="H47" s="9" t="s">
        <v>168</v>
      </c>
      <c r="I47" s="9" t="s">
        <v>37</v>
      </c>
      <c r="J47" s="11">
        <v>74.8</v>
      </c>
      <c r="K47" s="11">
        <v>74.56</v>
      </c>
      <c r="L47" s="11">
        <f t="shared" si="0"/>
        <v>74.68</v>
      </c>
      <c r="M47" s="12" t="s">
        <v>22</v>
      </c>
      <c r="N47" s="4"/>
    </row>
    <row r="48" ht="22.5" spans="1:14">
      <c r="A48" s="4">
        <v>45</v>
      </c>
      <c r="B48" s="5" t="s">
        <v>161</v>
      </c>
      <c r="C48" s="7" t="s">
        <v>169</v>
      </c>
      <c r="D48" s="7" t="str">
        <f>"240539045427"</f>
        <v>240539045427</v>
      </c>
      <c r="E48" s="8" t="str">
        <f>"殷骏"</f>
        <v>殷骏</v>
      </c>
      <c r="F48" s="9" t="s">
        <v>170</v>
      </c>
      <c r="G48" s="9" t="s">
        <v>160</v>
      </c>
      <c r="H48" s="9" t="s">
        <v>30</v>
      </c>
      <c r="I48" s="9" t="s">
        <v>21</v>
      </c>
      <c r="J48" s="11">
        <v>79</v>
      </c>
      <c r="K48" s="11">
        <v>75.22</v>
      </c>
      <c r="L48" s="11">
        <f t="shared" si="0"/>
        <v>77.11</v>
      </c>
      <c r="M48" s="12" t="s">
        <v>22</v>
      </c>
      <c r="N48" s="4"/>
    </row>
    <row r="49" ht="22.5" spans="1:14">
      <c r="A49" s="4">
        <v>46</v>
      </c>
      <c r="B49" s="5" t="s">
        <v>161</v>
      </c>
      <c r="C49" s="7" t="s">
        <v>171</v>
      </c>
      <c r="D49" s="7" t="str">
        <f>"240540042128"</f>
        <v>240540042128</v>
      </c>
      <c r="E49" s="8" t="str">
        <f>"蔡彭宇"</f>
        <v>蔡彭宇</v>
      </c>
      <c r="F49" s="9" t="s">
        <v>24</v>
      </c>
      <c r="G49" s="9" t="s">
        <v>68</v>
      </c>
      <c r="H49" s="9" t="s">
        <v>172</v>
      </c>
      <c r="I49" s="9" t="s">
        <v>21</v>
      </c>
      <c r="J49" s="11">
        <v>57</v>
      </c>
      <c r="K49" s="11">
        <v>68.26</v>
      </c>
      <c r="L49" s="11">
        <f t="shared" si="0"/>
        <v>62.63</v>
      </c>
      <c r="M49" s="12" t="s">
        <v>31</v>
      </c>
      <c r="N49" s="3" t="s">
        <v>32</v>
      </c>
    </row>
    <row r="50" ht="22.5" spans="1:14">
      <c r="A50" s="4">
        <v>47</v>
      </c>
      <c r="B50" s="5" t="s">
        <v>173</v>
      </c>
      <c r="C50" s="7" t="s">
        <v>174</v>
      </c>
      <c r="D50" s="7" t="str">
        <f>"240541040630"</f>
        <v>240541040630</v>
      </c>
      <c r="E50" s="8" t="str">
        <f>"赵焱"</f>
        <v>赵焱</v>
      </c>
      <c r="F50" s="9" t="s">
        <v>175</v>
      </c>
      <c r="G50" s="9" t="s">
        <v>60</v>
      </c>
      <c r="H50" s="9" t="s">
        <v>176</v>
      </c>
      <c r="I50" s="9" t="s">
        <v>21</v>
      </c>
      <c r="J50" s="11">
        <v>78.7</v>
      </c>
      <c r="K50" s="11">
        <v>73.08</v>
      </c>
      <c r="L50" s="11">
        <f t="shared" si="0"/>
        <v>75.89</v>
      </c>
      <c r="M50" s="12" t="s">
        <v>22</v>
      </c>
      <c r="N50" s="4"/>
    </row>
    <row r="51" ht="22.5" spans="1:14">
      <c r="A51" s="4">
        <v>48</v>
      </c>
      <c r="B51" s="5" t="s">
        <v>173</v>
      </c>
      <c r="C51" s="7" t="s">
        <v>177</v>
      </c>
      <c r="D51" s="7" t="str">
        <f>"240542022111"</f>
        <v>240542022111</v>
      </c>
      <c r="E51" s="8" t="str">
        <f>"殷孜"</f>
        <v>殷孜</v>
      </c>
      <c r="F51" s="9" t="s">
        <v>24</v>
      </c>
      <c r="G51" s="9" t="s">
        <v>153</v>
      </c>
      <c r="H51" s="9" t="s">
        <v>178</v>
      </c>
      <c r="I51" s="9" t="s">
        <v>21</v>
      </c>
      <c r="J51" s="11">
        <v>75.6</v>
      </c>
      <c r="K51" s="11">
        <v>74.52</v>
      </c>
      <c r="L51" s="11">
        <f t="shared" si="0"/>
        <v>75.06</v>
      </c>
      <c r="M51" s="12" t="s">
        <v>22</v>
      </c>
      <c r="N51" s="4"/>
    </row>
    <row r="52" ht="22.5" spans="1:14">
      <c r="A52" s="4">
        <v>49</v>
      </c>
      <c r="B52" s="5" t="s">
        <v>173</v>
      </c>
      <c r="C52" s="7" t="s">
        <v>179</v>
      </c>
      <c r="D52" s="7" t="str">
        <f>"240543044016"</f>
        <v>240543044016</v>
      </c>
      <c r="E52" s="8" t="str">
        <f>"李祥"</f>
        <v>李祥</v>
      </c>
      <c r="F52" s="9" t="s">
        <v>180</v>
      </c>
      <c r="G52" s="9" t="s">
        <v>181</v>
      </c>
      <c r="H52" s="9" t="s">
        <v>182</v>
      </c>
      <c r="I52" s="9" t="s">
        <v>21</v>
      </c>
      <c r="J52" s="11">
        <v>76.7</v>
      </c>
      <c r="K52" s="11">
        <v>72.92</v>
      </c>
      <c r="L52" s="11">
        <f t="shared" si="0"/>
        <v>74.81</v>
      </c>
      <c r="M52" s="12" t="s">
        <v>22</v>
      </c>
      <c r="N52" s="4"/>
    </row>
    <row r="53" ht="22.5" spans="1:14">
      <c r="A53" s="4">
        <v>50</v>
      </c>
      <c r="B53" s="5" t="s">
        <v>173</v>
      </c>
      <c r="C53" s="7" t="s">
        <v>183</v>
      </c>
      <c r="D53" s="7" t="str">
        <f>"240544031201"</f>
        <v>240544031201</v>
      </c>
      <c r="E53" s="8" t="str">
        <f>"王紫玥"</f>
        <v>王紫玥</v>
      </c>
      <c r="F53" s="9" t="s">
        <v>24</v>
      </c>
      <c r="G53" s="9" t="s">
        <v>60</v>
      </c>
      <c r="H53" s="9" t="s">
        <v>124</v>
      </c>
      <c r="I53" s="9" t="s">
        <v>37</v>
      </c>
      <c r="J53" s="11">
        <v>65.8</v>
      </c>
      <c r="K53" s="11">
        <v>75.8</v>
      </c>
      <c r="L53" s="11">
        <f t="shared" si="0"/>
        <v>70.8</v>
      </c>
      <c r="M53" s="12" t="s">
        <v>22</v>
      </c>
      <c r="N53" s="4"/>
    </row>
    <row r="54" ht="22.5" spans="1:14">
      <c r="A54" s="4">
        <v>51</v>
      </c>
      <c r="B54" s="5" t="s">
        <v>184</v>
      </c>
      <c r="C54" s="7" t="s">
        <v>185</v>
      </c>
      <c r="D54" s="7" t="str">
        <f>"240545033008"</f>
        <v>240545033008</v>
      </c>
      <c r="E54" s="8" t="str">
        <f>"钱珺媛"</f>
        <v>钱珺媛</v>
      </c>
      <c r="F54" s="9" t="s">
        <v>24</v>
      </c>
      <c r="G54" s="9" t="s">
        <v>83</v>
      </c>
      <c r="H54" s="9" t="s">
        <v>168</v>
      </c>
      <c r="I54" s="9" t="s">
        <v>37</v>
      </c>
      <c r="J54" s="11">
        <v>75.9</v>
      </c>
      <c r="K54" s="11">
        <v>76.64</v>
      </c>
      <c r="L54" s="11">
        <f t="shared" si="0"/>
        <v>76.27</v>
      </c>
      <c r="M54" s="12" t="s">
        <v>31</v>
      </c>
      <c r="N54" s="3" t="s">
        <v>32</v>
      </c>
    </row>
    <row r="55" ht="22.5" spans="1:14">
      <c r="A55" s="4">
        <v>52</v>
      </c>
      <c r="B55" s="5" t="s">
        <v>184</v>
      </c>
      <c r="C55" s="7" t="s">
        <v>186</v>
      </c>
      <c r="D55" s="7" t="str">
        <f>"240546043730"</f>
        <v>240546043730</v>
      </c>
      <c r="E55" s="8" t="str">
        <f>"夏虎"</f>
        <v>夏虎</v>
      </c>
      <c r="F55" s="9" t="s">
        <v>24</v>
      </c>
      <c r="G55" s="9" t="s">
        <v>60</v>
      </c>
      <c r="H55" s="9" t="s">
        <v>187</v>
      </c>
      <c r="I55" s="9" t="s">
        <v>37</v>
      </c>
      <c r="J55" s="11">
        <v>75.4</v>
      </c>
      <c r="K55" s="11">
        <v>73.86</v>
      </c>
      <c r="L55" s="11">
        <f t="shared" si="0"/>
        <v>74.63</v>
      </c>
      <c r="M55" s="12" t="s">
        <v>22</v>
      </c>
      <c r="N55" s="4"/>
    </row>
    <row r="56" ht="22.5" spans="1:14">
      <c r="A56" s="4">
        <v>53</v>
      </c>
      <c r="B56" s="5" t="s">
        <v>184</v>
      </c>
      <c r="C56" s="7" t="s">
        <v>188</v>
      </c>
      <c r="D56" s="7" t="str">
        <f>"240547044704"</f>
        <v>240547044704</v>
      </c>
      <c r="E56" s="8" t="str">
        <f>"李志伟"</f>
        <v>李志伟</v>
      </c>
      <c r="F56" s="9" t="s">
        <v>175</v>
      </c>
      <c r="G56" s="9" t="s">
        <v>60</v>
      </c>
      <c r="H56" s="9" t="s">
        <v>189</v>
      </c>
      <c r="I56" s="9" t="s">
        <v>21</v>
      </c>
      <c r="J56" s="11">
        <v>73.2</v>
      </c>
      <c r="K56" s="11">
        <v>75</v>
      </c>
      <c r="L56" s="11">
        <f t="shared" si="0"/>
        <v>74.1</v>
      </c>
      <c r="M56" s="12" t="s">
        <v>31</v>
      </c>
      <c r="N56" s="3" t="s">
        <v>32</v>
      </c>
    </row>
    <row r="57" ht="22.5" spans="1:14">
      <c r="A57" s="4">
        <v>54</v>
      </c>
      <c r="B57" s="5" t="s">
        <v>184</v>
      </c>
      <c r="C57" s="7" t="s">
        <v>190</v>
      </c>
      <c r="D57" s="7" t="str">
        <f>"240548023516"</f>
        <v>240548023516</v>
      </c>
      <c r="E57" s="8" t="str">
        <f>"柳吴桐"</f>
        <v>柳吴桐</v>
      </c>
      <c r="F57" s="9" t="s">
        <v>24</v>
      </c>
      <c r="G57" s="9" t="s">
        <v>191</v>
      </c>
      <c r="H57" s="9" t="s">
        <v>84</v>
      </c>
      <c r="I57" s="9" t="s">
        <v>21</v>
      </c>
      <c r="J57" s="11">
        <v>72.1</v>
      </c>
      <c r="K57" s="11">
        <v>73.54</v>
      </c>
      <c r="L57" s="11">
        <f t="shared" si="0"/>
        <v>72.82</v>
      </c>
      <c r="M57" s="12" t="s">
        <v>22</v>
      </c>
      <c r="N57" s="4"/>
    </row>
    <row r="58" ht="22.5" spans="1:14">
      <c r="A58" s="4">
        <v>55</v>
      </c>
      <c r="B58" s="5" t="s">
        <v>192</v>
      </c>
      <c r="C58" s="7" t="s">
        <v>193</v>
      </c>
      <c r="D58" s="7" t="str">
        <f>"240549043911"</f>
        <v>240549043911</v>
      </c>
      <c r="E58" s="8" t="str">
        <f>"陆效龙"</f>
        <v>陆效龙</v>
      </c>
      <c r="F58" s="9" t="s">
        <v>24</v>
      </c>
      <c r="G58" s="9" t="s">
        <v>83</v>
      </c>
      <c r="H58" s="9" t="s">
        <v>194</v>
      </c>
      <c r="I58" s="9" t="s">
        <v>21</v>
      </c>
      <c r="J58" s="11">
        <v>70.9</v>
      </c>
      <c r="K58" s="11">
        <v>72.6</v>
      </c>
      <c r="L58" s="11">
        <f t="shared" si="0"/>
        <v>71.75</v>
      </c>
      <c r="M58" s="12" t="s">
        <v>22</v>
      </c>
      <c r="N58" s="4"/>
    </row>
    <row r="59" ht="22.5" spans="1:14">
      <c r="A59" s="4">
        <v>56</v>
      </c>
      <c r="B59" s="5" t="s">
        <v>195</v>
      </c>
      <c r="C59" s="7" t="s">
        <v>196</v>
      </c>
      <c r="D59" s="7" t="str">
        <f>"240550055513"</f>
        <v>240550055513</v>
      </c>
      <c r="E59" s="8" t="str">
        <f>"张俊哲"</f>
        <v>张俊哲</v>
      </c>
      <c r="F59" s="9" t="s">
        <v>24</v>
      </c>
      <c r="G59" s="9" t="s">
        <v>197</v>
      </c>
      <c r="H59" s="9" t="s">
        <v>84</v>
      </c>
      <c r="I59" s="9" t="s">
        <v>21</v>
      </c>
      <c r="J59" s="11">
        <v>70</v>
      </c>
      <c r="K59" s="11">
        <v>72.6</v>
      </c>
      <c r="L59" s="11">
        <f t="shared" si="0"/>
        <v>71.3</v>
      </c>
      <c r="M59" s="12" t="s">
        <v>22</v>
      </c>
      <c r="N59" s="4"/>
    </row>
    <row r="60" ht="22.5" spans="1:14">
      <c r="A60" s="4">
        <v>57</v>
      </c>
      <c r="B60" s="5" t="s">
        <v>195</v>
      </c>
      <c r="C60" s="7" t="s">
        <v>198</v>
      </c>
      <c r="D60" s="7" t="str">
        <f>"240551031503"</f>
        <v>240551031503</v>
      </c>
      <c r="E60" s="8" t="str">
        <f>"田瀚林"</f>
        <v>田瀚林</v>
      </c>
      <c r="F60" s="9" t="s">
        <v>24</v>
      </c>
      <c r="G60" s="9" t="s">
        <v>199</v>
      </c>
      <c r="H60" s="9" t="s">
        <v>200</v>
      </c>
      <c r="I60" s="9" t="s">
        <v>37</v>
      </c>
      <c r="J60" s="11">
        <v>73.9</v>
      </c>
      <c r="K60" s="11">
        <v>72.9</v>
      </c>
      <c r="L60" s="11">
        <f t="shared" si="0"/>
        <v>73.4</v>
      </c>
      <c r="M60" s="12" t="s">
        <v>31</v>
      </c>
      <c r="N60" s="3" t="s">
        <v>32</v>
      </c>
    </row>
    <row r="61" ht="22.5" spans="1:14">
      <c r="A61" s="4">
        <v>58</v>
      </c>
      <c r="B61" s="5" t="s">
        <v>195</v>
      </c>
      <c r="C61" s="7" t="s">
        <v>201</v>
      </c>
      <c r="D61" s="7" t="str">
        <f>"240552053425"</f>
        <v>240552053425</v>
      </c>
      <c r="E61" s="8" t="str">
        <f>"胡亚敏"</f>
        <v>胡亚敏</v>
      </c>
      <c r="F61" s="9" t="s">
        <v>24</v>
      </c>
      <c r="G61" s="9" t="s">
        <v>25</v>
      </c>
      <c r="H61" s="9" t="s">
        <v>202</v>
      </c>
      <c r="I61" s="9" t="s">
        <v>21</v>
      </c>
      <c r="J61" s="11">
        <v>81.9</v>
      </c>
      <c r="K61" s="11">
        <v>75.52</v>
      </c>
      <c r="L61" s="11">
        <f t="shared" si="0"/>
        <v>78.71</v>
      </c>
      <c r="M61" s="12" t="s">
        <v>22</v>
      </c>
      <c r="N61" s="4"/>
    </row>
    <row r="62" ht="33.75" spans="1:14">
      <c r="A62" s="4">
        <v>59</v>
      </c>
      <c r="B62" s="5" t="s">
        <v>203</v>
      </c>
      <c r="C62" s="7" t="s">
        <v>204</v>
      </c>
      <c r="D62" s="7" t="str">
        <f>"240553040708"</f>
        <v>240553040708</v>
      </c>
      <c r="E62" s="8" t="str">
        <f>"陈惠玲"</f>
        <v>陈惠玲</v>
      </c>
      <c r="F62" s="9" t="s">
        <v>205</v>
      </c>
      <c r="G62" s="9" t="s">
        <v>44</v>
      </c>
      <c r="H62" s="9" t="s">
        <v>206</v>
      </c>
      <c r="I62" s="9" t="s">
        <v>21</v>
      </c>
      <c r="J62" s="11">
        <v>77.3</v>
      </c>
      <c r="K62" s="11">
        <v>76.66</v>
      </c>
      <c r="L62" s="11">
        <f t="shared" si="0"/>
        <v>76.98</v>
      </c>
      <c r="M62" s="12" t="s">
        <v>22</v>
      </c>
      <c r="N62" s="4"/>
    </row>
    <row r="63" ht="22.5" spans="1:14">
      <c r="A63" s="4">
        <v>60</v>
      </c>
      <c r="B63" s="5" t="s">
        <v>203</v>
      </c>
      <c r="C63" s="7" t="s">
        <v>207</v>
      </c>
      <c r="D63" s="7" t="str">
        <f>"240554043322"</f>
        <v>240554043322</v>
      </c>
      <c r="E63" s="8" t="str">
        <f>"缪颖瑄"</f>
        <v>缪颖瑄</v>
      </c>
      <c r="F63" s="9" t="s">
        <v>24</v>
      </c>
      <c r="G63" s="9" t="s">
        <v>208</v>
      </c>
      <c r="H63" s="9" t="s">
        <v>209</v>
      </c>
      <c r="I63" s="9" t="s">
        <v>21</v>
      </c>
      <c r="J63" s="11">
        <v>74.9</v>
      </c>
      <c r="K63" s="11">
        <v>75.1</v>
      </c>
      <c r="L63" s="11">
        <f t="shared" si="0"/>
        <v>75</v>
      </c>
      <c r="M63" s="12" t="s">
        <v>31</v>
      </c>
      <c r="N63" s="3" t="s">
        <v>32</v>
      </c>
    </row>
    <row r="64" ht="22.5" spans="1:14">
      <c r="A64" s="4">
        <v>61</v>
      </c>
      <c r="B64" s="5" t="s">
        <v>210</v>
      </c>
      <c r="C64" s="7" t="s">
        <v>211</v>
      </c>
      <c r="D64" s="7" t="str">
        <f>"240555051204"</f>
        <v>240555051204</v>
      </c>
      <c r="E64" s="8" t="str">
        <f>"刘勇"</f>
        <v>刘勇</v>
      </c>
      <c r="F64" s="9" t="s">
        <v>212</v>
      </c>
      <c r="G64" s="9" t="s">
        <v>83</v>
      </c>
      <c r="H64" s="9" t="s">
        <v>213</v>
      </c>
      <c r="I64" s="9" t="s">
        <v>37</v>
      </c>
      <c r="J64" s="11">
        <v>77.5</v>
      </c>
      <c r="K64" s="11">
        <v>76.76</v>
      </c>
      <c r="L64" s="11">
        <f t="shared" si="0"/>
        <v>77.13</v>
      </c>
      <c r="M64" s="12" t="s">
        <v>22</v>
      </c>
      <c r="N64" s="4"/>
    </row>
    <row r="65" ht="32" customHeight="1" spans="1:14">
      <c r="A65" s="4">
        <v>62</v>
      </c>
      <c r="B65" s="5" t="s">
        <v>210</v>
      </c>
      <c r="C65" s="7" t="s">
        <v>214</v>
      </c>
      <c r="D65" s="7" t="str">
        <f>"240556052003"</f>
        <v>240556052003</v>
      </c>
      <c r="E65" s="8" t="str">
        <f>"何雪芹"</f>
        <v>何雪芹</v>
      </c>
      <c r="F65" s="9" t="s">
        <v>24</v>
      </c>
      <c r="G65" s="9" t="s">
        <v>65</v>
      </c>
      <c r="H65" s="9" t="s">
        <v>215</v>
      </c>
      <c r="I65" s="9" t="s">
        <v>21</v>
      </c>
      <c r="J65" s="11">
        <v>70.3</v>
      </c>
      <c r="K65" s="11">
        <v>74.48</v>
      </c>
      <c r="L65" s="11">
        <f t="shared" si="0"/>
        <v>72.39</v>
      </c>
      <c r="M65" s="12" t="s">
        <v>22</v>
      </c>
      <c r="N65" s="19"/>
    </row>
    <row r="66" ht="22.5" spans="1:14">
      <c r="A66" s="4">
        <v>63</v>
      </c>
      <c r="B66" s="5" t="s">
        <v>210</v>
      </c>
      <c r="C66" s="7" t="s">
        <v>216</v>
      </c>
      <c r="D66" s="7" t="str">
        <f>"240557043716"</f>
        <v>240557043716</v>
      </c>
      <c r="E66" s="8" t="str">
        <f>"陈翔"</f>
        <v>陈翔</v>
      </c>
      <c r="F66" s="9" t="s">
        <v>217</v>
      </c>
      <c r="G66" s="9" t="s">
        <v>218</v>
      </c>
      <c r="H66" s="9" t="s">
        <v>209</v>
      </c>
      <c r="I66" s="9" t="s">
        <v>21</v>
      </c>
      <c r="J66" s="11">
        <v>64.7</v>
      </c>
      <c r="K66" s="11">
        <v>75.84</v>
      </c>
      <c r="L66" s="11">
        <f t="shared" si="0"/>
        <v>70.27</v>
      </c>
      <c r="M66" s="12" t="s">
        <v>22</v>
      </c>
      <c r="N66" s="19"/>
    </row>
    <row r="67" ht="22.5" spans="1:14">
      <c r="A67" s="4">
        <v>64</v>
      </c>
      <c r="B67" s="5" t="s">
        <v>219</v>
      </c>
      <c r="C67" s="7" t="s">
        <v>220</v>
      </c>
      <c r="D67" s="7" t="str">
        <f>"240558031303"</f>
        <v>240558031303</v>
      </c>
      <c r="E67" s="8" t="str">
        <f>"王玥"</f>
        <v>王玥</v>
      </c>
      <c r="F67" s="9" t="s">
        <v>24</v>
      </c>
      <c r="G67" s="9" t="s">
        <v>221</v>
      </c>
      <c r="H67" s="9" t="s">
        <v>222</v>
      </c>
      <c r="I67" s="9" t="s">
        <v>37</v>
      </c>
      <c r="J67" s="11">
        <v>70.6</v>
      </c>
      <c r="K67" s="11">
        <v>73.18</v>
      </c>
      <c r="L67" s="11">
        <f t="shared" si="0"/>
        <v>71.89</v>
      </c>
      <c r="M67" s="12" t="s">
        <v>63</v>
      </c>
      <c r="N67" s="20" t="s">
        <v>223</v>
      </c>
    </row>
    <row r="68" ht="22.5" spans="1:14">
      <c r="A68" s="4">
        <v>65</v>
      </c>
      <c r="B68" s="5" t="s">
        <v>224</v>
      </c>
      <c r="C68" s="7" t="s">
        <v>225</v>
      </c>
      <c r="D68" s="7" t="str">
        <f>"240559053520"</f>
        <v>240559053520</v>
      </c>
      <c r="E68" s="8" t="str">
        <f>"季佳溦"</f>
        <v>季佳溦</v>
      </c>
      <c r="F68" s="9" t="s">
        <v>226</v>
      </c>
      <c r="G68" s="9" t="s">
        <v>153</v>
      </c>
      <c r="H68" s="9" t="s">
        <v>149</v>
      </c>
      <c r="I68" s="9" t="s">
        <v>21</v>
      </c>
      <c r="J68" s="11">
        <v>76.4</v>
      </c>
      <c r="K68" s="11">
        <v>76.34</v>
      </c>
      <c r="L68" s="11">
        <f t="shared" ref="L68:L73" si="1">J68*0.5+K68*0.5</f>
        <v>76.37</v>
      </c>
      <c r="M68" s="12" t="s">
        <v>22</v>
      </c>
      <c r="N68" s="19"/>
    </row>
    <row r="69" ht="22.5" spans="1:14">
      <c r="A69" s="4">
        <v>66</v>
      </c>
      <c r="B69" s="5" t="s">
        <v>224</v>
      </c>
      <c r="C69" s="7" t="s">
        <v>227</v>
      </c>
      <c r="D69" s="7" t="str">
        <f>"240560053210"</f>
        <v>240560053210</v>
      </c>
      <c r="E69" s="8" t="str">
        <f>"唐立"</f>
        <v>唐立</v>
      </c>
      <c r="F69" s="9" t="s">
        <v>24</v>
      </c>
      <c r="G69" s="9" t="s">
        <v>228</v>
      </c>
      <c r="H69" s="9" t="s">
        <v>229</v>
      </c>
      <c r="I69" s="9" t="s">
        <v>37</v>
      </c>
      <c r="J69" s="11">
        <v>71.5</v>
      </c>
      <c r="K69" s="11">
        <v>75.92</v>
      </c>
      <c r="L69" s="11">
        <f t="shared" si="1"/>
        <v>73.71</v>
      </c>
      <c r="M69" s="12" t="s">
        <v>22</v>
      </c>
      <c r="N69" s="19"/>
    </row>
    <row r="70" ht="22.5" spans="1:14">
      <c r="A70" s="4">
        <v>67</v>
      </c>
      <c r="B70" s="5" t="s">
        <v>230</v>
      </c>
      <c r="C70" s="7" t="s">
        <v>231</v>
      </c>
      <c r="D70" s="7" t="str">
        <f>"240561053121"</f>
        <v>240561053121</v>
      </c>
      <c r="E70" s="8" t="str">
        <f>"高晟"</f>
        <v>高晟</v>
      </c>
      <c r="F70" s="9" t="s">
        <v>24</v>
      </c>
      <c r="G70" s="9" t="s">
        <v>123</v>
      </c>
      <c r="H70" s="9" t="s">
        <v>232</v>
      </c>
      <c r="I70" s="9" t="s">
        <v>21</v>
      </c>
      <c r="J70" s="11">
        <v>69.7</v>
      </c>
      <c r="K70" s="11">
        <v>74.38</v>
      </c>
      <c r="L70" s="11">
        <f t="shared" si="1"/>
        <v>72.04</v>
      </c>
      <c r="M70" s="12" t="s">
        <v>22</v>
      </c>
      <c r="N70" s="19"/>
    </row>
    <row r="71" ht="22.5" spans="1:14">
      <c r="A71" s="4">
        <v>68</v>
      </c>
      <c r="B71" s="5" t="s">
        <v>230</v>
      </c>
      <c r="C71" s="7" t="s">
        <v>233</v>
      </c>
      <c r="D71" s="7" t="str">
        <f>"240562053019"</f>
        <v>240562053019</v>
      </c>
      <c r="E71" s="8" t="str">
        <f>"殷文一"</f>
        <v>殷文一</v>
      </c>
      <c r="F71" s="9" t="s">
        <v>24</v>
      </c>
      <c r="G71" s="9" t="s">
        <v>234</v>
      </c>
      <c r="H71" s="9" t="s">
        <v>88</v>
      </c>
      <c r="I71" s="9" t="s">
        <v>21</v>
      </c>
      <c r="J71" s="11">
        <v>74.7</v>
      </c>
      <c r="K71" s="11">
        <v>76.58</v>
      </c>
      <c r="L71" s="11">
        <f t="shared" si="1"/>
        <v>75.64</v>
      </c>
      <c r="M71" s="12" t="s">
        <v>22</v>
      </c>
      <c r="N71" s="19"/>
    </row>
    <row r="72" ht="22.5" spans="1:14">
      <c r="A72" s="4">
        <v>69</v>
      </c>
      <c r="B72" s="5" t="s">
        <v>230</v>
      </c>
      <c r="C72" s="7" t="s">
        <v>235</v>
      </c>
      <c r="D72" s="7" t="str">
        <f>"240563052218"</f>
        <v>240563052218</v>
      </c>
      <c r="E72" s="8" t="str">
        <f>"杨舒燕"</f>
        <v>杨舒燕</v>
      </c>
      <c r="F72" s="9" t="s">
        <v>24</v>
      </c>
      <c r="G72" s="9" t="s">
        <v>236</v>
      </c>
      <c r="H72" s="9" t="s">
        <v>187</v>
      </c>
      <c r="I72" s="9" t="s">
        <v>37</v>
      </c>
      <c r="J72" s="11">
        <v>76.5</v>
      </c>
      <c r="K72" s="11">
        <v>77.84</v>
      </c>
      <c r="L72" s="11">
        <f t="shared" si="1"/>
        <v>77.17</v>
      </c>
      <c r="M72" s="12" t="s">
        <v>22</v>
      </c>
      <c r="N72" s="19"/>
    </row>
    <row r="73" ht="22.5" spans="1:14">
      <c r="A73" s="4">
        <v>70</v>
      </c>
      <c r="B73" s="5" t="s">
        <v>230</v>
      </c>
      <c r="C73" s="17" t="s">
        <v>237</v>
      </c>
      <c r="D73" s="17" t="str">
        <f>"240564054223"</f>
        <v>240564054223</v>
      </c>
      <c r="E73" s="18" t="str">
        <f>"杭慧敏"</f>
        <v>杭慧敏</v>
      </c>
      <c r="F73" s="9" t="s">
        <v>24</v>
      </c>
      <c r="G73" s="9" t="s">
        <v>78</v>
      </c>
      <c r="H73" s="9" t="s">
        <v>124</v>
      </c>
      <c r="I73" s="9" t="s">
        <v>37</v>
      </c>
      <c r="J73" s="21">
        <v>71.4</v>
      </c>
      <c r="K73" s="21">
        <v>74.38</v>
      </c>
      <c r="L73" s="21">
        <f t="shared" si="1"/>
        <v>72.89</v>
      </c>
      <c r="M73" s="22" t="s">
        <v>63</v>
      </c>
      <c r="N73" s="20" t="s">
        <v>223</v>
      </c>
    </row>
  </sheetData>
  <mergeCells count="6">
    <mergeCell ref="A2:N2"/>
    <mergeCell ref="N13:N14"/>
    <mergeCell ref="N15:N16"/>
    <mergeCell ref="N17:N18"/>
    <mergeCell ref="N19:N20"/>
    <mergeCell ref="N21:N23"/>
  </mergeCells>
  <pageMargins left="0.118110236220472" right="0" top="0.15748031496063" bottom="0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李智为</dc:creator>
  <cp:lastModifiedBy>高山帅虎</cp:lastModifiedBy>
  <dcterms:created xsi:type="dcterms:W3CDTF">2023-05-22T01:30:00Z</dcterms:created>
  <cp:lastPrinted>2023-07-19T01:33:00Z</cp:lastPrinted>
  <dcterms:modified xsi:type="dcterms:W3CDTF">2024-06-28T01:10:01Z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007C8C0DE5F549D6B12285C14298FCA3</vt:lpwstr>
  </property>
  <property fmtid="{D5CDD505-2E9C-101B-9397-08002B2CF9AE}" pid="3" name="KSOProductBuildVer">
    <vt:lpwstr>2052-12.1.0.16929</vt:lpwstr>
  </property>
</Properties>
</file>